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480" yWindow="585" windowWidth="14055" windowHeight="10170" activeTab="1"/>
  </bookViews>
  <sheets>
    <sheet name="Rekapitulácia stavby" sheetId="1" r:id="rId1"/>
    <sheet name="SO - Lávka pre chodcov ce..." sheetId="2" r:id="rId2"/>
  </sheets>
  <definedNames>
    <definedName name="_xlnm.Print_Area" localSheetId="0">'Rekapitulácia stavby'!$C$4:$AP$70,'Rekapitulácia stavby'!$C$76:$AP$96</definedName>
    <definedName name="_xlnm.Print_Area" localSheetId="1">'SO - Lávka pre chodcov ce...'!$C$4:$Q$70,'SO - Lávka pre chodcov ce...'!$C$76:$Q$111,'SO - Lávka pre chodcov ce...'!$C$117:$Q$199</definedName>
    <definedName name="_xlnm.Print_Titles" localSheetId="0">'Rekapitulácia stavby'!$85:$85</definedName>
    <definedName name="_xlnm.Print_Titles" localSheetId="1">'SO - Lávka pre chodcov ce...'!$127:$127</definedName>
  </definedNames>
  <calcPr calcId="125725"/>
</workbook>
</file>

<file path=xl/sharedStrings.xml><?xml version="1.0" encoding="utf-8"?>
<sst xmlns="http://schemas.openxmlformats.org/spreadsheetml/2006/main" count="1186" uniqueCount="378">
  <si>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</si>
  <si>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</si>
  <si>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</si>
  <si>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</si>
  <si>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</si>
  <si>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</si>
  <si>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</si>
  <si>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</si>
  <si>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</si>
  <si>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</si>
  <si>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</si>
  <si>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</si>
  <si>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</si>
  <si>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20160813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</si>
  <si>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</si>
  <si>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</si>
  <si>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LÁVKA PRE CHODCOV CEZ RYBNÍK V ZOO - SNV</t>
  </si>
  <si>
    <t>JKSO:</t>
  </si>
  <si>
    <t>KS:</t>
  </si>
  <si>
    <t>Miesto:</t>
  </si>
  <si>
    <t>ZOOLOGICKÁ ZÁHRADA, Sadová 6,  Spišská Nová  Ves</t>
  </si>
  <si>
    <t>Dátum:</t>
  </si>
  <si>
    <t>Objednávateľ:</t>
  </si>
  <si>
    <t>IČO:</t>
  </si>
  <si>
    <t>ZOOLOGICKÁ ZÁHRADA, Sadová 6,  Spišská Nová Ves</t>
  </si>
  <si>
    <t>IČO DPH:</t>
  </si>
  <si>
    <t>Zhotoviteľ:</t>
  </si>
  <si>
    <t>Vyplň údaj</t>
  </si>
  <si>
    <t>Projektant:</t>
  </si>
  <si>
    <t>Ing. Miroslav König, STATSTAV s.r.o.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</si>
  <si>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</si>
  <si>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</si>
  <si>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</si>
  <si>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</si>
  <si>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</si>
  <si>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</si>
  <si>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</si>
  <si>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</si>
  <si>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</si>
  <si>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</si>
  <si>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</si>
  <si>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</si>
  <si>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</si>
  <si>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</si>
  <si>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</si>
  <si>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</si>
  <si>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</si>
  <si>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</si>
  <si>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</si>
  <si>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</si>
  <si>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</si>
  <si>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</si>
  <si>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</si>
  <si>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</si>
  <si>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</si>
  <si>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</si>
  <si>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</si>
  <si>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</si>
  <si>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</si>
  <si>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</si>
  <si>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</si>
  <si>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</si>
  <si>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</si>
  <si>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</si>
  <si>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</si>
  <si>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</si>
  <si>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</si>
  <si>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</si>
  <si>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</si>
  <si>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</si>
  <si>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</si>
  <si>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</si>
  <si>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</si>
  <si>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</si>
  <si>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</si>
  <si>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</si>
  <si>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{b71e7510-405b-4f00-8b2c-2d8cd02a13e5}</t>
  </si>
  <si>
    <t>{00000000-0000-0000-0000-000000000000}</t>
  </si>
  <si>
    <t>SO</t>
  </si>
  <si>
    <t>Lávka pre chodcov cez rybník v ZOO</t>
  </si>
  <si>
    <t>1</t>
  </si>
  <si>
    <t>{6206251f-b133-4248-86b6-c6ef54231f6b}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</si>
  <si>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</si>
  <si>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</si>
  <si>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</si>
  <si>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</si>
  <si>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</si>
  <si>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</si>
  <si>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</si>
  <si>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</si>
  <si>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</si>
  <si>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</si>
  <si>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</si>
  <si>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</si>
  <si>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SO - Lávka pre chodcov cez rybník v ZOO</t>
  </si>
  <si>
    <t>Rozpočet je spracovaný podľa predloženého projektu stavby k vydaniu stavebného povolenia.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</si>
  <si>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</si>
  <si>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</si>
  <si>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</si>
  <si>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</si>
  <si>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</si>
  <si>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</si>
  <si>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</si>
  <si>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</si>
  <si>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</si>
  <si>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</si>
  <si>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</si>
  <si>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</si>
  <si>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</si>
  <si>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</si>
  <si>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</si>
  <si>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</si>
  <si>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767 - Konštrukcie doplnkové kovové</t>
  </si>
  <si>
    <t xml:space="preserve">    783 - Dokončovacie práce - nátery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</si>
  <si>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</si>
  <si>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</si>
  <si>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</si>
  <si>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</si>
  <si>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</si>
  <si>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</si>
  <si>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</si>
  <si>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</si>
  <si>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</si>
  <si>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</si>
  <si>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</si>
  <si>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</si>
  <si>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</si>
  <si>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</si>
  <si>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</si>
  <si>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</si>
  <si>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</si>
  <si>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</si>
  <si>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</si>
  <si>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</si>
  <si>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</si>
  <si>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</si>
  <si>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</si>
  <si>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</si>
  <si>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</si>
  <si>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</si>
  <si>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</si>
  <si>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115R01200</t>
  </si>
  <si>
    <t>Odčerpávanie vody z debnenia</t>
  </si>
  <si>
    <t>hod</t>
  </si>
  <si>
    <t>4</t>
  </si>
  <si>
    <t>1757312750</t>
  </si>
  <si>
    <t>121101111</t>
  </si>
  <si>
    <t>Odstránenie ornice s vodor. premiestn. na hromady, so zložením na vzdialenosť do 100 m a do 100m3</t>
  </si>
  <si>
    <t>m3</t>
  </si>
  <si>
    <t>1784030348</t>
  </si>
  <si>
    <t>3</t>
  </si>
  <si>
    <t>122201101</t>
  </si>
  <si>
    <t>Odkopávka a prekopávka nezapažená v hornine 3, do 100 m3</t>
  </si>
  <si>
    <t>1823177498</t>
  </si>
  <si>
    <t>122201109</t>
  </si>
  <si>
    <t>Odkopávky a prekopávky nezapažené. Príplatok k cenám za lepivosť horniny 3</t>
  </si>
  <si>
    <t>-17176583</t>
  </si>
  <si>
    <t>5</t>
  </si>
  <si>
    <t>1277032R1</t>
  </si>
  <si>
    <t>Výkop pod vodou odstránenie vrchnej vrstvy bahna v rybníku vč. odvozu</t>
  </si>
  <si>
    <t>-1983728438</t>
  </si>
  <si>
    <t>6</t>
  </si>
  <si>
    <t>132201101</t>
  </si>
  <si>
    <t>Výkop ryhy do šírky 600 mm v horn.3 do 100 m3</t>
  </si>
  <si>
    <t>-1110572972</t>
  </si>
  <si>
    <t>56</t>
  </si>
  <si>
    <t>132201109</t>
  </si>
  <si>
    <t>Príplatok k cene za lepivosť pri hĺbení rýh šírky do 600 mm zapažených i nezapažených s urovnaním dna v hornine 3</t>
  </si>
  <si>
    <t>88074456</t>
  </si>
  <si>
    <t>8</t>
  </si>
  <si>
    <t>162301111</t>
  </si>
  <si>
    <t xml:space="preserve">Vodorovné premiestnenie výkopku na vzdialenosť do 500 m </t>
  </si>
  <si>
    <t>185068918</t>
  </si>
  <si>
    <t>9</t>
  </si>
  <si>
    <t>162501102</t>
  </si>
  <si>
    <t xml:space="preserve">Vodorovné premiestnenie výkopku  po spevnenej ceste z  horniny tr.1-4, na vzdialenosť do 3000 m </t>
  </si>
  <si>
    <t>1630793505</t>
  </si>
  <si>
    <t>10</t>
  </si>
  <si>
    <t>167101101</t>
  </si>
  <si>
    <t>Nakladanie neuľahnutého výkopku z hornín tr.1-4 do 100 m3</t>
  </si>
  <si>
    <t>531240587</t>
  </si>
  <si>
    <t>11</t>
  </si>
  <si>
    <t>171201202</t>
  </si>
  <si>
    <t>Uloženie sypaniny na skládky nad 100 do 1000 m3</t>
  </si>
  <si>
    <t>1624955997</t>
  </si>
  <si>
    <t>12</t>
  </si>
  <si>
    <t>171209002</t>
  </si>
  <si>
    <t>Poplatok za skladovanie - zemina a kamenivo (17 05) ostatné</t>
  </si>
  <si>
    <t>t</t>
  </si>
  <si>
    <t>263026255</t>
  </si>
  <si>
    <t>13</t>
  </si>
  <si>
    <t>180402111</t>
  </si>
  <si>
    <t>Založenie trávnika parkového výsevom v rovine do 1:5</t>
  </si>
  <si>
    <t>m2</t>
  </si>
  <si>
    <t>-1091668278</t>
  </si>
  <si>
    <t>14</t>
  </si>
  <si>
    <t>M</t>
  </si>
  <si>
    <t>0057211200</t>
  </si>
  <si>
    <t>Trávové semeno - parková zmes</t>
  </si>
  <si>
    <t>kg</t>
  </si>
  <si>
    <t>307910743</t>
  </si>
  <si>
    <t>15</t>
  </si>
  <si>
    <t>181301102</t>
  </si>
  <si>
    <t>Rozprestretie ornice v rovine, plocha do 500 m2, hr.do 150 mm</t>
  </si>
  <si>
    <t>-637330704</t>
  </si>
  <si>
    <t>16</t>
  </si>
  <si>
    <t>230R01</t>
  </si>
  <si>
    <t>Montáž a dodávka oceľového strateného debnenia</t>
  </si>
  <si>
    <t>-937182163</t>
  </si>
  <si>
    <t>17</t>
  </si>
  <si>
    <t>2715211R1</t>
  </si>
  <si>
    <t>Vankúše zhutnené pod základy z kameniva hrubého drveného (pod panely)</t>
  </si>
  <si>
    <t>1239219940</t>
  </si>
  <si>
    <t>18</t>
  </si>
  <si>
    <t>271571111</t>
  </si>
  <si>
    <t>Vankúše zhutnené pod základy zo štrkopiesku</t>
  </si>
  <si>
    <t>1119100897</t>
  </si>
  <si>
    <t>19</t>
  </si>
  <si>
    <t>2720000R1</t>
  </si>
  <si>
    <t>Podklad pod základovú stenu z prefabr. panelov - montáž</t>
  </si>
  <si>
    <t>ks</t>
  </si>
  <si>
    <t>84915367</t>
  </si>
  <si>
    <t>5938123110</t>
  </si>
  <si>
    <t>Prefabrikovaný betónový panel   3000 x 2000 x 210 mm</t>
  </si>
  <si>
    <t>-1238704458</t>
  </si>
  <si>
    <t>21</t>
  </si>
  <si>
    <t>274271303</t>
  </si>
  <si>
    <t>Murivo základových pásov (m3) PREMAC 50x30x25 s betónovou výplňou C 16/20 hr. 300 mm</t>
  </si>
  <si>
    <t>1238426209</t>
  </si>
  <si>
    <t>22</t>
  </si>
  <si>
    <t>274361825</t>
  </si>
  <si>
    <t>Výstuž pre murivo základových pásov PREMAC s betónovou výplňou z ocele 10505</t>
  </si>
  <si>
    <t>-1559483457</t>
  </si>
  <si>
    <t>23</t>
  </si>
  <si>
    <t>275313520</t>
  </si>
  <si>
    <t>Betón základových konštrukcií, prostý tr.C 12/15 (STN EN 206-1 – C12/15 – X0 (SK) – Cl 1,0 – Dmax 32 – S3)</t>
  </si>
  <si>
    <t>-2041575117</t>
  </si>
  <si>
    <t>24</t>
  </si>
  <si>
    <t>275326242R</t>
  </si>
  <si>
    <t>Základová stena z betónu železového C 30/37 (STN EN 206-1 – C30/37 - XD2,XF3 (SK) – Cl 0,4 – Dmax 16 – S3)</t>
  </si>
  <si>
    <t>-750691761</t>
  </si>
  <si>
    <t>25</t>
  </si>
  <si>
    <t>275351217</t>
  </si>
  <si>
    <t>Debnenie stien základových pätiek, zhotovenie-tradičné</t>
  </si>
  <si>
    <t>1421263852</t>
  </si>
  <si>
    <t>26</t>
  </si>
  <si>
    <t>275351218</t>
  </si>
  <si>
    <t>Debnenie stien základových pätiek, odstránenie-tradičné</t>
  </si>
  <si>
    <t>41473698</t>
  </si>
  <si>
    <t>27</t>
  </si>
  <si>
    <t>275361821</t>
  </si>
  <si>
    <t>Výstuž základových konštrukcií</t>
  </si>
  <si>
    <t>95024071</t>
  </si>
  <si>
    <t>28</t>
  </si>
  <si>
    <t>451577777</t>
  </si>
  <si>
    <t>Podklad pod dlažbu do hr. 50 mm z kameniva ťaženého 0-4</t>
  </si>
  <si>
    <t>-764306726</t>
  </si>
  <si>
    <t>29</t>
  </si>
  <si>
    <t>564851111</t>
  </si>
  <si>
    <t>Podklad zo štrkodrviny s rozprestretím a zhutnením, po zhutnení hr. 150 mm</t>
  </si>
  <si>
    <t>-625067535</t>
  </si>
  <si>
    <t>30</t>
  </si>
  <si>
    <t>567114211</t>
  </si>
  <si>
    <t>Podklad z podkladového betónu PB II tr. C 16/20 hr. 100 mm</t>
  </si>
  <si>
    <t>-102700600</t>
  </si>
  <si>
    <t>31</t>
  </si>
  <si>
    <t>567116113</t>
  </si>
  <si>
    <t>Podklad z prostého betónu tr. C 16/20 hr.100 mm</t>
  </si>
  <si>
    <t>1385509701</t>
  </si>
  <si>
    <t>32</t>
  </si>
  <si>
    <t>596911111</t>
  </si>
  <si>
    <t xml:space="preserve">Kladenie zámkovej dlažby hr.6cm pre peších do 20 m2 </t>
  </si>
  <si>
    <t>-796118790</t>
  </si>
  <si>
    <t>33</t>
  </si>
  <si>
    <t>5922902022</t>
  </si>
  <si>
    <t>Zámková dlažba hr. 6 cm</t>
  </si>
  <si>
    <t>-870265625</t>
  </si>
  <si>
    <t>34</t>
  </si>
  <si>
    <t>916561111</t>
  </si>
  <si>
    <t xml:space="preserve">Osadenie záhon. obrubníka betón., do lôžka z bet. pros. tr. C 10/12,5 s bočnou oporou </t>
  </si>
  <si>
    <t>m</t>
  </si>
  <si>
    <t>-963293127</t>
  </si>
  <si>
    <t>35</t>
  </si>
  <si>
    <t>5922902940</t>
  </si>
  <si>
    <t>Obrubník parkový 100/20/5 cm, sivá</t>
  </si>
  <si>
    <t>702858548</t>
  </si>
  <si>
    <t>36</t>
  </si>
  <si>
    <t>959941171</t>
  </si>
  <si>
    <t>Kotvenie oceľových platní</t>
  </si>
  <si>
    <t>-1192278406</t>
  </si>
  <si>
    <t>37</t>
  </si>
  <si>
    <t>998151111.1</t>
  </si>
  <si>
    <t xml:space="preserve">Presun hmôt </t>
  </si>
  <si>
    <t>-1845338719</t>
  </si>
  <si>
    <t>38</t>
  </si>
  <si>
    <t>71171R01</t>
  </si>
  <si>
    <t>Vodotesný spoj medzi panelom a debnením</t>
  </si>
  <si>
    <t>-100613920</t>
  </si>
  <si>
    <t>39</t>
  </si>
  <si>
    <t>998711201</t>
  </si>
  <si>
    <t>Presun hmôt pre izoláciu proti vode v objektoch výšky do 6 m</t>
  </si>
  <si>
    <t>%</t>
  </si>
  <si>
    <t>1145295362</t>
  </si>
  <si>
    <t>40</t>
  </si>
  <si>
    <t>763222140</t>
  </si>
  <si>
    <t>Montáž zábradlia vč. povrchovej úpravy a kotvenia</t>
  </si>
  <si>
    <t>1967898017</t>
  </si>
  <si>
    <t>41</t>
  </si>
  <si>
    <t>6113954100</t>
  </si>
  <si>
    <t>Zábradlie v.1200 mm s výplňou  zo sieťoviny - dodávka (viď TS a PD)</t>
  </si>
  <si>
    <t>-1350127100</t>
  </si>
  <si>
    <t>42</t>
  </si>
  <si>
    <t>763750100</t>
  </si>
  <si>
    <t xml:space="preserve">Montáž drevených podláh na lávky, móla </t>
  </si>
  <si>
    <t>2090598068</t>
  </si>
  <si>
    <t>43</t>
  </si>
  <si>
    <t>6113955290</t>
  </si>
  <si>
    <t>Drevená podlaha - pochôdzny  hranol 125x70 mm (vč. povrch úpravy)</t>
  </si>
  <si>
    <t>-637946295</t>
  </si>
  <si>
    <t>44</t>
  </si>
  <si>
    <t>6113955390</t>
  </si>
  <si>
    <t>Podkladový  hranol 45x70 mm</t>
  </si>
  <si>
    <t>1119138354</t>
  </si>
  <si>
    <t>45</t>
  </si>
  <si>
    <t>763793125</t>
  </si>
  <si>
    <t>Kotvenie drevenej konštrukcie (svorníky, skrutiek, a pod.)</t>
  </si>
  <si>
    <t>1629535616</t>
  </si>
  <si>
    <t>46</t>
  </si>
  <si>
    <t>3090041710</t>
  </si>
  <si>
    <t>Kotvenie - materiál</t>
  </si>
  <si>
    <t>eur</t>
  </si>
  <si>
    <t>-2087266239</t>
  </si>
  <si>
    <t>47</t>
  </si>
  <si>
    <t>763822120</t>
  </si>
  <si>
    <t>Montáž nosnej konštrukcie z hraneného a polohraneného reziva prierezovej plochy 300 cm2</t>
  </si>
  <si>
    <t>1198169458</t>
  </si>
  <si>
    <t>48</t>
  </si>
  <si>
    <t>6051410001</t>
  </si>
  <si>
    <t>Rezivo - drevený hranol 120x250 mm</t>
  </si>
  <si>
    <t>-1788459784</t>
  </si>
  <si>
    <t>49</t>
  </si>
  <si>
    <t>998763201</t>
  </si>
  <si>
    <t>Presun hmôt pre drevostavby v objektoch výšky do 12 m</t>
  </si>
  <si>
    <t>-103923624</t>
  </si>
  <si>
    <t>50</t>
  </si>
  <si>
    <t>7679148R1</t>
  </si>
  <si>
    <t>Demontáž oplotenia - PC</t>
  </si>
  <si>
    <t>1430721415</t>
  </si>
  <si>
    <t>51</t>
  </si>
  <si>
    <t>767995110</t>
  </si>
  <si>
    <t>Výroba a montáž oceľovej konštrukcie lávky</t>
  </si>
  <si>
    <t>570886987</t>
  </si>
  <si>
    <t>52</t>
  </si>
  <si>
    <t>5535950010</t>
  </si>
  <si>
    <t xml:space="preserve">Konštrukcia lávky - dodávka </t>
  </si>
  <si>
    <t>1156419371</t>
  </si>
  <si>
    <t>53</t>
  </si>
  <si>
    <t>998767201</t>
  </si>
  <si>
    <t>Presun hmôt pre kovové stavebné doplnkové konštrukcie v objektoch výšky do 6 m</t>
  </si>
  <si>
    <t>-268765403</t>
  </si>
  <si>
    <t>54</t>
  </si>
  <si>
    <t>783292010</t>
  </si>
  <si>
    <t xml:space="preserve">Nátery oceľových konštrukcií ochranné </t>
  </si>
  <si>
    <t>571322548</t>
  </si>
  <si>
    <t>55</t>
  </si>
  <si>
    <t>783782404</t>
  </si>
  <si>
    <t>Nátery drevených konštrukcií proti poveternostným vplyvom, drevokazným hubám a škodcom</t>
  </si>
  <si>
    <t>-661008536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</si>
  <si>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</si>
  <si>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</si>
  <si>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</si>
  <si>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</si>
  <si>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</si>
  <si>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</si>
  <si>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</si>
  <si>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</si>
  <si>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</si>
  <si>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Ing. M. König, STATSTAV s.r.o.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</si>
</sst>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>
      <alignment/>
      <protection locked="0"/>
    </xf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166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19" fillId="3" borderId="10" xfId="0" applyNumberFormat="1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Border="1" applyAlignment="1">
      <alignment vertical="center"/>
    </xf>
    <xf numFmtId="164" fontId="19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/>
    </xf>
    <xf numFmtId="166" fontId="29" fillId="0" borderId="12" xfId="0" applyNumberFormat="1" applyFont="1" applyBorder="1" applyAlignment="1">
      <alignment/>
    </xf>
    <xf numFmtId="167" fontId="30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49" fontId="31" fillId="0" borderId="24" xfId="0" applyNumberFormat="1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167" fontId="31" fillId="0" borderId="24" xfId="0" applyNumberFormat="1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3" fillId="0" borderId="0" xfId="20" applyFont="1" applyAlignment="1" applyProtection="1">
      <alignment horizontal="center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22" fillId="0" borderId="11" xfId="0" applyNumberFormat="1" applyFont="1" applyBorder="1" applyAlignment="1">
      <alignment/>
    </xf>
    <xf numFmtId="167" fontId="4" fillId="0" borderId="11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7" fillId="0" borderId="16" xfId="0" applyNumberFormat="1" applyFont="1" applyBorder="1" applyAlignment="1">
      <alignment/>
    </xf>
    <xf numFmtId="167" fontId="7" fillId="0" borderId="16" xfId="0" applyNumberFormat="1" applyFont="1" applyBorder="1" applyAlignment="1">
      <alignment vertical="center"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vertical="center"/>
      <protection locked="0"/>
    </xf>
    <xf numFmtId="167" fontId="31" fillId="3" borderId="24" xfId="0" applyNumberFormat="1" applyFont="1" applyFill="1" applyBorder="1" applyAlignment="1" applyProtection="1">
      <alignment vertical="center"/>
      <protection locked="0"/>
    </xf>
    <xf numFmtId="167" fontId="31" fillId="0" borderId="24" xfId="0" applyNumberFormat="1" applyFont="1" applyBorder="1" applyAlignment="1" applyProtection="1">
      <alignment vertical="center"/>
      <protection locked="0"/>
    </xf>
    <xf numFmtId="167" fontId="7" fillId="0" borderId="22" xfId="0" applyNumberFormat="1" applyFont="1" applyBorder="1" applyAlignment="1">
      <alignment/>
    </xf>
    <xf numFmtId="167" fontId="7" fillId="0" borderId="22" xfId="0" applyNumberFormat="1" applyFont="1" applyBorder="1" applyAlignment="1">
      <alignment vertical="center"/>
    </xf>
    <xf numFmtId="167" fontId="6" fillId="0" borderId="22" xfId="0" applyNumberFormat="1" applyFont="1" applyBorder="1" applyAlignment="1">
      <alignment/>
    </xf>
    <xf numFmtId="167" fontId="6" fillId="0" borderId="22" xfId="0" applyNumberFormat="1" applyFont="1" applyBorder="1" applyAlignment="1">
      <alignment vertical="center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167" fontId="0" fillId="0" borderId="24" xfId="0" applyNumberFormat="1" applyFont="1" applyBorder="1" applyAlignment="1">
      <alignment vertical="center"/>
    </xf>
    <xf numFmtId="0" fontId="35" fillId="2" borderId="0" xfId="20" applyFont="1" applyFill="1" applyAlignment="1" applyProtection="1">
      <alignment horizontal="center" vertical="center"/>
      <protection/>
    </xf>
    <xf numFmtId="167" fontId="6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7D16.tmp" descr="C:\CenkrosData\System\Temp\radD7D1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57ED.tmp" descr="C:\CenkrosData\System\Temp\rad957E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K21" sqref="K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72" t="s">
        <v>0</v>
      </c>
      <c r="B1" s="173"/>
      <c r="C1" s="173"/>
      <c r="D1" s="174" t="s">
        <v>1</v>
      </c>
      <c r="E1" s="173"/>
      <c r="F1" s="173"/>
      <c r="G1" s="173"/>
      <c r="H1" s="173"/>
      <c r="I1" s="173"/>
      <c r="J1" s="173"/>
      <c r="K1" s="171" t="s">
        <v>370</v>
      </c>
      <c r="L1" s="171"/>
      <c r="M1" s="171"/>
      <c r="N1" s="171"/>
      <c r="O1" s="171"/>
      <c r="P1" s="171"/>
      <c r="Q1" s="171"/>
      <c r="R1" s="171"/>
      <c r="S1" s="171"/>
      <c r="T1" s="173"/>
      <c r="U1" s="173"/>
      <c r="V1" s="173"/>
      <c r="W1" s="171" t="s">
        <v>371</v>
      </c>
      <c r="X1" s="171"/>
      <c r="Y1" s="171"/>
      <c r="Z1" s="171"/>
      <c r="AA1" s="171"/>
      <c r="AB1" s="171"/>
      <c r="AC1" s="171"/>
      <c r="AD1" s="171"/>
      <c r="AE1" s="171"/>
      <c r="AF1" s="171"/>
      <c r="AG1" s="173"/>
      <c r="AH1" s="173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95" customHeight="1">
      <c r="C2" s="176" t="s">
        <v>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R2" s="210" t="s">
        <v>6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2:71" ht="36.95" customHeight="1">
      <c r="B4" s="17"/>
      <c r="C4" s="178" t="s">
        <v>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9"/>
      <c r="AS4" s="20" t="s">
        <v>10</v>
      </c>
      <c r="BE4" s="21" t="s">
        <v>11</v>
      </c>
      <c r="BS4" s="13" t="s">
        <v>7</v>
      </c>
    </row>
    <row r="5" spans="2:71" ht="14.45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83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8"/>
      <c r="AQ5" s="19"/>
      <c r="BE5" s="180" t="s">
        <v>14</v>
      </c>
      <c r="BS5" s="13" t="s">
        <v>7</v>
      </c>
    </row>
    <row r="6" spans="2:71" ht="36.95" customHeight="1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184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"/>
      <c r="AQ6" s="19"/>
      <c r="BE6" s="177"/>
      <c r="BS6" s="13" t="s">
        <v>7</v>
      </c>
    </row>
    <row r="7" spans="2:71" ht="14.45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3</v>
      </c>
      <c r="AO7" s="18"/>
      <c r="AP7" s="18"/>
      <c r="AQ7" s="19"/>
      <c r="BE7" s="177"/>
      <c r="BS7" s="13" t="s">
        <v>7</v>
      </c>
    </row>
    <row r="8" spans="2:71" ht="14.45" customHeight="1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169" t="s">
        <v>27</v>
      </c>
      <c r="AO8" s="18"/>
      <c r="AP8" s="18"/>
      <c r="AQ8" s="19"/>
      <c r="BE8" s="177"/>
      <c r="BS8" s="13" t="s">
        <v>7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7"/>
      <c r="BS9" s="13" t="s">
        <v>7</v>
      </c>
    </row>
    <row r="10" spans="2:71" ht="14.45" customHeight="1">
      <c r="B10" s="17"/>
      <c r="C10" s="18"/>
      <c r="D10" s="25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23</v>
      </c>
      <c r="AL10" s="18"/>
      <c r="AM10" s="18"/>
      <c r="AN10" s="23" t="s">
        <v>3</v>
      </c>
      <c r="AO10" s="18"/>
      <c r="AP10" s="18"/>
      <c r="AQ10" s="19"/>
      <c r="BE10" s="177"/>
      <c r="BS10" s="13" t="s">
        <v>7</v>
      </c>
    </row>
    <row r="11" spans="2:71" ht="18.4" customHeight="1">
      <c r="B11" s="17"/>
      <c r="C11" s="18"/>
      <c r="D11" s="18"/>
      <c r="E11" s="23" t="s">
        <v>24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25</v>
      </c>
      <c r="AL11" s="18"/>
      <c r="AM11" s="18"/>
      <c r="AN11" s="23" t="s">
        <v>3</v>
      </c>
      <c r="AO11" s="18"/>
      <c r="AP11" s="18"/>
      <c r="AQ11" s="19"/>
      <c r="BE11" s="177"/>
      <c r="BS11" s="13" t="s">
        <v>7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7"/>
      <c r="BS12" s="13" t="s">
        <v>7</v>
      </c>
    </row>
    <row r="13" spans="2:71" ht="14.45" customHeight="1">
      <c r="B13" s="17"/>
      <c r="C13" s="18"/>
      <c r="D13" s="25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23</v>
      </c>
      <c r="AL13" s="18"/>
      <c r="AM13" s="18"/>
      <c r="AN13" s="168" t="s">
        <v>27</v>
      </c>
      <c r="AO13" s="18"/>
      <c r="AP13" s="18"/>
      <c r="AQ13" s="19"/>
      <c r="BE13" s="177"/>
      <c r="BS13" s="13" t="s">
        <v>7</v>
      </c>
    </row>
    <row r="14" spans="2:71" ht="15">
      <c r="B14" s="17"/>
      <c r="C14" s="18"/>
      <c r="D14" s="18"/>
      <c r="E14" s="185" t="s">
        <v>27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5" t="s">
        <v>25</v>
      </c>
      <c r="AL14" s="18"/>
      <c r="AM14" s="18"/>
      <c r="AN14" s="26" t="s">
        <v>27</v>
      </c>
      <c r="AO14" s="18"/>
      <c r="AP14" s="18"/>
      <c r="AQ14" s="19"/>
      <c r="BE14" s="177"/>
      <c r="BS14" s="13" t="s">
        <v>7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7"/>
      <c r="BS15" s="13" t="s">
        <v>4</v>
      </c>
    </row>
    <row r="16" spans="2:71" ht="14.45" customHeight="1">
      <c r="B16" s="17"/>
      <c r="C16" s="18"/>
      <c r="D16" s="25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23</v>
      </c>
      <c r="AL16" s="18"/>
      <c r="AM16" s="18"/>
      <c r="AN16" s="23" t="s">
        <v>3</v>
      </c>
      <c r="AO16" s="18"/>
      <c r="AP16" s="18"/>
      <c r="AQ16" s="19"/>
      <c r="BE16" s="177"/>
      <c r="BS16" s="13" t="s">
        <v>4</v>
      </c>
    </row>
    <row r="17" spans="2:71" ht="18.4" customHeight="1">
      <c r="B17" s="17"/>
      <c r="C17" s="18"/>
      <c r="D17" s="18"/>
      <c r="E17" s="23" t="s">
        <v>29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25</v>
      </c>
      <c r="AL17" s="18"/>
      <c r="AM17" s="18"/>
      <c r="AN17" s="23" t="s">
        <v>3</v>
      </c>
      <c r="AO17" s="18"/>
      <c r="AP17" s="18"/>
      <c r="AQ17" s="19"/>
      <c r="BE17" s="177"/>
      <c r="BS17" s="13" t="s">
        <v>30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7"/>
      <c r="BS18" s="13" t="s">
        <v>31</v>
      </c>
    </row>
    <row r="19" spans="2:71" ht="14.45" customHeight="1">
      <c r="B19" s="17"/>
      <c r="C19" s="18"/>
      <c r="D19" s="25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23</v>
      </c>
      <c r="AL19" s="18"/>
      <c r="AM19" s="18"/>
      <c r="AN19" s="23" t="s">
        <v>3</v>
      </c>
      <c r="AO19" s="18"/>
      <c r="AP19" s="18"/>
      <c r="AQ19" s="19"/>
      <c r="BE19" s="177"/>
      <c r="BS19" s="13" t="s">
        <v>31</v>
      </c>
    </row>
    <row r="20" spans="2:57" ht="18.4" customHeight="1">
      <c r="B20" s="17"/>
      <c r="C20" s="18"/>
      <c r="D20" s="18"/>
      <c r="E20" s="167" t="s">
        <v>27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25</v>
      </c>
      <c r="AL20" s="18"/>
      <c r="AM20" s="18"/>
      <c r="AN20" s="23" t="s">
        <v>3</v>
      </c>
      <c r="AO20" s="18"/>
      <c r="AP20" s="18"/>
      <c r="AQ20" s="19"/>
      <c r="BE20" s="177"/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7"/>
    </row>
    <row r="22" spans="2:57" ht="15">
      <c r="B22" s="17"/>
      <c r="C22" s="18"/>
      <c r="D22" s="25" t="s">
        <v>33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7"/>
    </row>
    <row r="23" spans="2:57" ht="22.5" customHeight="1">
      <c r="B23" s="17"/>
      <c r="C23" s="18"/>
      <c r="D23" s="18"/>
      <c r="E23" s="186" t="s">
        <v>3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8"/>
      <c r="AP23" s="18"/>
      <c r="AQ23" s="19"/>
      <c r="BE23" s="17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7"/>
    </row>
    <row r="25" spans="2:57" ht="6.95" customHeight="1">
      <c r="B25" s="17"/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8"/>
      <c r="AQ25" s="19"/>
      <c r="BE25" s="177"/>
    </row>
    <row r="26" spans="2:57" ht="14.45" customHeight="1">
      <c r="B26" s="17"/>
      <c r="C26" s="18"/>
      <c r="D26" s="28" t="s">
        <v>34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7">
        <f>ROUND(AG87,2)</f>
        <v>0</v>
      </c>
      <c r="AL26" s="179"/>
      <c r="AM26" s="179"/>
      <c r="AN26" s="179"/>
      <c r="AO26" s="179"/>
      <c r="AP26" s="18"/>
      <c r="AQ26" s="19"/>
      <c r="BE26" s="177"/>
    </row>
    <row r="27" spans="2:57" ht="14.45" customHeight="1">
      <c r="B27" s="17"/>
      <c r="C27" s="18"/>
      <c r="D27" s="28" t="s">
        <v>35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7">
        <f>ROUND(AG90,2)</f>
        <v>0</v>
      </c>
      <c r="AL27" s="179"/>
      <c r="AM27" s="179"/>
      <c r="AN27" s="179"/>
      <c r="AO27" s="179"/>
      <c r="AP27" s="18"/>
      <c r="AQ27" s="19"/>
      <c r="BE27" s="177"/>
    </row>
    <row r="28" spans="2:57" s="1" customFormat="1" ht="6.9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BE28" s="181"/>
    </row>
    <row r="29" spans="2:57" s="1" customFormat="1" ht="25.9" customHeight="1">
      <c r="B29" s="29"/>
      <c r="C29" s="30"/>
      <c r="D29" s="32" t="s">
        <v>36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88">
        <f>ROUND(AK26+AK27,2)</f>
        <v>0</v>
      </c>
      <c r="AL29" s="189"/>
      <c r="AM29" s="189"/>
      <c r="AN29" s="189"/>
      <c r="AO29" s="189"/>
      <c r="AP29" s="30"/>
      <c r="AQ29" s="31"/>
      <c r="BE29" s="181"/>
    </row>
    <row r="30" spans="2:57" s="1" customFormat="1" ht="6.9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BE30" s="181"/>
    </row>
    <row r="31" spans="2:57" s="2" customFormat="1" ht="14.45" customHeight="1">
      <c r="B31" s="34"/>
      <c r="C31" s="35"/>
      <c r="D31" s="36" t="s">
        <v>37</v>
      </c>
      <c r="E31" s="35"/>
      <c r="F31" s="36" t="s">
        <v>38</v>
      </c>
      <c r="G31" s="35"/>
      <c r="H31" s="35"/>
      <c r="I31" s="35"/>
      <c r="J31" s="35"/>
      <c r="K31" s="35"/>
      <c r="L31" s="190">
        <v>0.2</v>
      </c>
      <c r="M31" s="191"/>
      <c r="N31" s="191"/>
      <c r="O31" s="191"/>
      <c r="P31" s="35"/>
      <c r="Q31" s="35"/>
      <c r="R31" s="35"/>
      <c r="S31" s="35"/>
      <c r="T31" s="38" t="s">
        <v>39</v>
      </c>
      <c r="U31" s="35"/>
      <c r="V31" s="35"/>
      <c r="W31" s="192">
        <f>ROUND(AZ87+SUM(CD91:CD95),2)</f>
        <v>0</v>
      </c>
      <c r="X31" s="191"/>
      <c r="Y31" s="191"/>
      <c r="Z31" s="191"/>
      <c r="AA31" s="191"/>
      <c r="AB31" s="191"/>
      <c r="AC31" s="191"/>
      <c r="AD31" s="191"/>
      <c r="AE31" s="191"/>
      <c r="AF31" s="35"/>
      <c r="AG31" s="35"/>
      <c r="AH31" s="35"/>
      <c r="AI31" s="35"/>
      <c r="AJ31" s="35"/>
      <c r="AK31" s="192">
        <f>ROUND(AV87+SUM(BY91:BY95),2)</f>
        <v>0</v>
      </c>
      <c r="AL31" s="191"/>
      <c r="AM31" s="191"/>
      <c r="AN31" s="191"/>
      <c r="AO31" s="191"/>
      <c r="AP31" s="35"/>
      <c r="AQ31" s="39"/>
      <c r="BE31" s="182"/>
    </row>
    <row r="32" spans="2:57" s="2" customFormat="1" ht="14.45" customHeight="1">
      <c r="B32" s="34"/>
      <c r="C32" s="35"/>
      <c r="D32" s="35"/>
      <c r="E32" s="35"/>
      <c r="F32" s="36" t="s">
        <v>40</v>
      </c>
      <c r="G32" s="35"/>
      <c r="H32" s="35"/>
      <c r="I32" s="35"/>
      <c r="J32" s="35"/>
      <c r="K32" s="35"/>
      <c r="L32" s="190">
        <v>0.2</v>
      </c>
      <c r="M32" s="191"/>
      <c r="N32" s="191"/>
      <c r="O32" s="191"/>
      <c r="P32" s="35"/>
      <c r="Q32" s="35"/>
      <c r="R32" s="35"/>
      <c r="S32" s="35"/>
      <c r="T32" s="38" t="s">
        <v>39</v>
      </c>
      <c r="U32" s="35"/>
      <c r="V32" s="35"/>
      <c r="W32" s="192">
        <f>ROUND(BA87+SUM(CE91:CE95),2)</f>
        <v>0</v>
      </c>
      <c r="X32" s="191"/>
      <c r="Y32" s="191"/>
      <c r="Z32" s="191"/>
      <c r="AA32" s="191"/>
      <c r="AB32" s="191"/>
      <c r="AC32" s="191"/>
      <c r="AD32" s="191"/>
      <c r="AE32" s="191"/>
      <c r="AF32" s="35"/>
      <c r="AG32" s="35"/>
      <c r="AH32" s="35"/>
      <c r="AI32" s="35"/>
      <c r="AJ32" s="35"/>
      <c r="AK32" s="192">
        <f>ROUND(AW87+SUM(BZ91:BZ95),2)</f>
        <v>0</v>
      </c>
      <c r="AL32" s="191"/>
      <c r="AM32" s="191"/>
      <c r="AN32" s="191"/>
      <c r="AO32" s="191"/>
      <c r="AP32" s="35"/>
      <c r="AQ32" s="39"/>
      <c r="BE32" s="182"/>
    </row>
    <row r="33" spans="2:57" s="2" customFormat="1" ht="14.45" customHeight="1" hidden="1">
      <c r="B33" s="34"/>
      <c r="C33" s="35"/>
      <c r="D33" s="35"/>
      <c r="E33" s="35"/>
      <c r="F33" s="36" t="s">
        <v>41</v>
      </c>
      <c r="G33" s="35"/>
      <c r="H33" s="35"/>
      <c r="I33" s="35"/>
      <c r="J33" s="35"/>
      <c r="K33" s="35"/>
      <c r="L33" s="190">
        <v>0.2</v>
      </c>
      <c r="M33" s="191"/>
      <c r="N33" s="191"/>
      <c r="O33" s="191"/>
      <c r="P33" s="35"/>
      <c r="Q33" s="35"/>
      <c r="R33" s="35"/>
      <c r="S33" s="35"/>
      <c r="T33" s="38" t="s">
        <v>39</v>
      </c>
      <c r="U33" s="35"/>
      <c r="V33" s="35"/>
      <c r="W33" s="192">
        <f>ROUND(BB87+SUM(CF91:CF95),2)</f>
        <v>0</v>
      </c>
      <c r="X33" s="191"/>
      <c r="Y33" s="191"/>
      <c r="Z33" s="191"/>
      <c r="AA33" s="191"/>
      <c r="AB33" s="191"/>
      <c r="AC33" s="191"/>
      <c r="AD33" s="191"/>
      <c r="AE33" s="191"/>
      <c r="AF33" s="35"/>
      <c r="AG33" s="35"/>
      <c r="AH33" s="35"/>
      <c r="AI33" s="35"/>
      <c r="AJ33" s="35"/>
      <c r="AK33" s="192">
        <v>0</v>
      </c>
      <c r="AL33" s="191"/>
      <c r="AM33" s="191"/>
      <c r="AN33" s="191"/>
      <c r="AO33" s="191"/>
      <c r="AP33" s="35"/>
      <c r="AQ33" s="39"/>
      <c r="BE33" s="182"/>
    </row>
    <row r="34" spans="2:57" s="2" customFormat="1" ht="14.45" customHeight="1" hidden="1">
      <c r="B34" s="34"/>
      <c r="C34" s="35"/>
      <c r="D34" s="35"/>
      <c r="E34" s="35"/>
      <c r="F34" s="36" t="s">
        <v>42</v>
      </c>
      <c r="G34" s="35"/>
      <c r="H34" s="35"/>
      <c r="I34" s="35"/>
      <c r="J34" s="35"/>
      <c r="K34" s="35"/>
      <c r="L34" s="190">
        <v>0.2</v>
      </c>
      <c r="M34" s="191"/>
      <c r="N34" s="191"/>
      <c r="O34" s="191"/>
      <c r="P34" s="35"/>
      <c r="Q34" s="35"/>
      <c r="R34" s="35"/>
      <c r="S34" s="35"/>
      <c r="T34" s="38" t="s">
        <v>39</v>
      </c>
      <c r="U34" s="35"/>
      <c r="V34" s="35"/>
      <c r="W34" s="192">
        <f>ROUND(BC87+SUM(CG91:CG95),2)</f>
        <v>0</v>
      </c>
      <c r="X34" s="191"/>
      <c r="Y34" s="191"/>
      <c r="Z34" s="191"/>
      <c r="AA34" s="191"/>
      <c r="AB34" s="191"/>
      <c r="AC34" s="191"/>
      <c r="AD34" s="191"/>
      <c r="AE34" s="191"/>
      <c r="AF34" s="35"/>
      <c r="AG34" s="35"/>
      <c r="AH34" s="35"/>
      <c r="AI34" s="35"/>
      <c r="AJ34" s="35"/>
      <c r="AK34" s="192">
        <v>0</v>
      </c>
      <c r="AL34" s="191"/>
      <c r="AM34" s="191"/>
      <c r="AN34" s="191"/>
      <c r="AO34" s="191"/>
      <c r="AP34" s="35"/>
      <c r="AQ34" s="39"/>
      <c r="BE34" s="182"/>
    </row>
    <row r="35" spans="2:43" s="2" customFormat="1" ht="14.45" customHeight="1" hidden="1">
      <c r="B35" s="34"/>
      <c r="C35" s="35"/>
      <c r="D35" s="35"/>
      <c r="E35" s="35"/>
      <c r="F35" s="36" t="s">
        <v>43</v>
      </c>
      <c r="G35" s="35"/>
      <c r="H35" s="35"/>
      <c r="I35" s="35"/>
      <c r="J35" s="35"/>
      <c r="K35" s="35"/>
      <c r="L35" s="190">
        <v>0</v>
      </c>
      <c r="M35" s="191"/>
      <c r="N35" s="191"/>
      <c r="O35" s="191"/>
      <c r="P35" s="35"/>
      <c r="Q35" s="35"/>
      <c r="R35" s="35"/>
      <c r="S35" s="35"/>
      <c r="T35" s="38" t="s">
        <v>39</v>
      </c>
      <c r="U35" s="35"/>
      <c r="V35" s="35"/>
      <c r="W35" s="192">
        <f>ROUND(BD87+SUM(CH91:CH95),2)</f>
        <v>0</v>
      </c>
      <c r="X35" s="191"/>
      <c r="Y35" s="191"/>
      <c r="Z35" s="191"/>
      <c r="AA35" s="191"/>
      <c r="AB35" s="191"/>
      <c r="AC35" s="191"/>
      <c r="AD35" s="191"/>
      <c r="AE35" s="191"/>
      <c r="AF35" s="35"/>
      <c r="AG35" s="35"/>
      <c r="AH35" s="35"/>
      <c r="AI35" s="35"/>
      <c r="AJ35" s="35"/>
      <c r="AK35" s="192">
        <v>0</v>
      </c>
      <c r="AL35" s="191"/>
      <c r="AM35" s="191"/>
      <c r="AN35" s="191"/>
      <c r="AO35" s="191"/>
      <c r="AP35" s="35"/>
      <c r="AQ35" s="39"/>
    </row>
    <row r="36" spans="2:43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9" customHeight="1">
      <c r="B37" s="29"/>
      <c r="C37" s="40"/>
      <c r="D37" s="41" t="s">
        <v>44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45</v>
      </c>
      <c r="U37" s="42"/>
      <c r="V37" s="42"/>
      <c r="W37" s="42"/>
      <c r="X37" s="217" t="s">
        <v>46</v>
      </c>
      <c r="Y37" s="194"/>
      <c r="Z37" s="194"/>
      <c r="AA37" s="194"/>
      <c r="AB37" s="194"/>
      <c r="AC37" s="42"/>
      <c r="AD37" s="42"/>
      <c r="AE37" s="42"/>
      <c r="AF37" s="42"/>
      <c r="AG37" s="42"/>
      <c r="AH37" s="42"/>
      <c r="AI37" s="42"/>
      <c r="AJ37" s="42"/>
      <c r="AK37" s="193">
        <f>SUM(AK29:AK35)</f>
        <v>0</v>
      </c>
      <c r="AL37" s="194"/>
      <c r="AM37" s="194"/>
      <c r="AN37" s="194"/>
      <c r="AO37" s="195"/>
      <c r="AP37" s="40"/>
      <c r="AQ37" s="31"/>
    </row>
    <row r="38" spans="2:43" s="1" customFormat="1" ht="14.4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9"/>
      <c r="C49" s="30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48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ht="13.5">
      <c r="B50" s="17"/>
      <c r="C50" s="18"/>
      <c r="D50" s="4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8"/>
      <c r="AA50" s="18"/>
      <c r="AB50" s="18"/>
      <c r="AC50" s="47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8"/>
      <c r="AP50" s="18"/>
      <c r="AQ50" s="19"/>
    </row>
    <row r="51" spans="2:43" ht="13.5">
      <c r="B51" s="17"/>
      <c r="C51" s="18"/>
      <c r="D51" s="4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8"/>
      <c r="AA51" s="18"/>
      <c r="AB51" s="18"/>
      <c r="AC51" s="47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8"/>
      <c r="AP51" s="18"/>
      <c r="AQ51" s="19"/>
    </row>
    <row r="52" spans="2:43" ht="13.5">
      <c r="B52" s="17"/>
      <c r="C52" s="18"/>
      <c r="D52" s="4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8"/>
      <c r="AA52" s="18"/>
      <c r="AB52" s="18"/>
      <c r="AC52" s="47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8"/>
      <c r="AP52" s="18"/>
      <c r="AQ52" s="19"/>
    </row>
    <row r="53" spans="2:43" ht="13.5">
      <c r="B53" s="17"/>
      <c r="C53" s="18"/>
      <c r="D53" s="4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8"/>
      <c r="AA53" s="18"/>
      <c r="AB53" s="18"/>
      <c r="AC53" s="47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8"/>
      <c r="AP53" s="18"/>
      <c r="AQ53" s="19"/>
    </row>
    <row r="54" spans="2:43" ht="13.5">
      <c r="B54" s="17"/>
      <c r="C54" s="18"/>
      <c r="D54" s="4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8"/>
      <c r="AA54" s="18"/>
      <c r="AB54" s="18"/>
      <c r="AC54" s="47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8"/>
      <c r="AP54" s="18"/>
      <c r="AQ54" s="19"/>
    </row>
    <row r="55" spans="2:43" ht="13.5">
      <c r="B55" s="17"/>
      <c r="C55" s="18"/>
      <c r="D55" s="4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8"/>
      <c r="AA55" s="18"/>
      <c r="AB55" s="18"/>
      <c r="AC55" s="47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8"/>
      <c r="AP55" s="18"/>
      <c r="AQ55" s="19"/>
    </row>
    <row r="56" spans="2:43" ht="13.5">
      <c r="B56" s="17"/>
      <c r="C56" s="18"/>
      <c r="D56" s="4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8"/>
      <c r="AA56" s="18"/>
      <c r="AB56" s="18"/>
      <c r="AC56" s="47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8"/>
      <c r="AP56" s="18"/>
      <c r="AQ56" s="19"/>
    </row>
    <row r="57" spans="2:43" ht="13.5">
      <c r="B57" s="17"/>
      <c r="C57" s="18"/>
      <c r="D57" s="4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8"/>
      <c r="AA57" s="18"/>
      <c r="AB57" s="18"/>
      <c r="AC57" s="47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8"/>
      <c r="AP57" s="18"/>
      <c r="AQ57" s="19"/>
    </row>
    <row r="58" spans="2:43" s="1" customFormat="1" ht="15">
      <c r="B58" s="29"/>
      <c r="C58" s="30"/>
      <c r="D58" s="49" t="s">
        <v>49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50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49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50</v>
      </c>
      <c r="AN58" s="50"/>
      <c r="AO58" s="52"/>
      <c r="AP58" s="30"/>
      <c r="AQ58" s="31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9"/>
      <c r="C60" s="30"/>
      <c r="D60" s="44" t="s">
        <v>51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52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ht="13.5">
      <c r="B61" s="17"/>
      <c r="C61" s="18"/>
      <c r="D61" s="4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8"/>
      <c r="AA61" s="18"/>
      <c r="AB61" s="18"/>
      <c r="AC61" s="47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8"/>
      <c r="AP61" s="18"/>
      <c r="AQ61" s="19"/>
    </row>
    <row r="62" spans="2:43" ht="13.5">
      <c r="B62" s="17"/>
      <c r="C62" s="18"/>
      <c r="D62" s="4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8"/>
      <c r="AA62" s="18"/>
      <c r="AB62" s="18"/>
      <c r="AC62" s="47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8"/>
      <c r="AP62" s="18"/>
      <c r="AQ62" s="19"/>
    </row>
    <row r="63" spans="2:43" ht="13.5">
      <c r="B63" s="17"/>
      <c r="C63" s="18"/>
      <c r="D63" s="4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8"/>
      <c r="AA63" s="18"/>
      <c r="AB63" s="18"/>
      <c r="AC63" s="47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8"/>
      <c r="AP63" s="18"/>
      <c r="AQ63" s="19"/>
    </row>
    <row r="64" spans="2:43" ht="13.5">
      <c r="B64" s="17"/>
      <c r="C64" s="18"/>
      <c r="D64" s="4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8"/>
      <c r="AA64" s="18"/>
      <c r="AB64" s="18"/>
      <c r="AC64" s="47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8"/>
      <c r="AP64" s="18"/>
      <c r="AQ64" s="19"/>
    </row>
    <row r="65" spans="2:43" ht="13.5">
      <c r="B65" s="17"/>
      <c r="C65" s="18"/>
      <c r="D65" s="4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8"/>
      <c r="AA65" s="18"/>
      <c r="AB65" s="18"/>
      <c r="AC65" s="47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8"/>
      <c r="AP65" s="18"/>
      <c r="AQ65" s="19"/>
    </row>
    <row r="66" spans="2:43" ht="13.5">
      <c r="B66" s="17"/>
      <c r="C66" s="18"/>
      <c r="D66" s="4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8"/>
      <c r="AA66" s="18"/>
      <c r="AB66" s="18"/>
      <c r="AC66" s="47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8"/>
      <c r="AP66" s="18"/>
      <c r="AQ66" s="19"/>
    </row>
    <row r="67" spans="2:43" ht="13.5">
      <c r="B67" s="17"/>
      <c r="C67" s="18"/>
      <c r="D67" s="4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8"/>
      <c r="AA67" s="18"/>
      <c r="AB67" s="18"/>
      <c r="AC67" s="47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8"/>
      <c r="AP67" s="18"/>
      <c r="AQ67" s="19"/>
    </row>
    <row r="68" spans="2:43" ht="13.5">
      <c r="B68" s="17"/>
      <c r="C68" s="18"/>
      <c r="D68" s="4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8"/>
      <c r="AA68" s="18"/>
      <c r="AB68" s="18"/>
      <c r="AC68" s="47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8"/>
      <c r="AP68" s="18"/>
      <c r="AQ68" s="19"/>
    </row>
    <row r="69" spans="2:43" s="1" customFormat="1" ht="15">
      <c r="B69" s="29"/>
      <c r="C69" s="30"/>
      <c r="D69" s="49" t="s">
        <v>49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50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49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50</v>
      </c>
      <c r="AN69" s="50"/>
      <c r="AO69" s="52"/>
      <c r="AP69" s="30"/>
      <c r="AQ69" s="31"/>
    </row>
    <row r="70" spans="2:43" s="1" customFormat="1" ht="6.9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" customHeight="1">
      <c r="B76" s="29"/>
      <c r="C76" s="178" t="s">
        <v>53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1"/>
    </row>
    <row r="77" spans="2:43" s="3" customFormat="1" ht="14.45" customHeight="1">
      <c r="B77" s="59"/>
      <c r="C77" s="25" t="s">
        <v>12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20160813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95" customHeight="1">
      <c r="B78" s="62"/>
      <c r="C78" s="63" t="s">
        <v>15</v>
      </c>
      <c r="D78" s="64"/>
      <c r="E78" s="64"/>
      <c r="F78" s="64"/>
      <c r="G78" s="64"/>
      <c r="H78" s="64"/>
      <c r="I78" s="64"/>
      <c r="J78" s="64"/>
      <c r="K78" s="64"/>
      <c r="L78" s="211" t="str">
        <f>K6</f>
        <v>LÁVKA PRE CHODCOV CEZ RYBNÍK V ZOO - SNV</v>
      </c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64"/>
      <c r="AQ78" s="65"/>
    </row>
    <row r="79" spans="2:43" s="1" customFormat="1" ht="6.9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5" t="s">
        <v>19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>ZOOLOGICKÁ ZÁHRADA, Sadová 6,  Spišská Nová  Ves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5" t="s">
        <v>21</v>
      </c>
      <c r="AJ80" s="30"/>
      <c r="AK80" s="30"/>
      <c r="AL80" s="30"/>
      <c r="AM80" s="67" t="str">
        <f>IF(AN8="","",AN8)</f>
        <v>Vyplň údaj</v>
      </c>
      <c r="AN80" s="30"/>
      <c r="AO80" s="30"/>
      <c r="AP80" s="30"/>
      <c r="AQ80" s="31"/>
    </row>
    <row r="81" spans="2:43" s="1" customFormat="1" ht="6.9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5" t="s">
        <v>22</v>
      </c>
      <c r="D82" s="30"/>
      <c r="E82" s="30"/>
      <c r="F82" s="30"/>
      <c r="G82" s="30"/>
      <c r="H82" s="30"/>
      <c r="I82" s="30"/>
      <c r="J82" s="30"/>
      <c r="K82" s="30"/>
      <c r="L82" s="60" t="str">
        <f>IF(E11="","",E11)</f>
        <v>ZOOLOGICKÁ ZÁHRADA, Sadová 6,  Spišská Nová Ves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5" t="s">
        <v>28</v>
      </c>
      <c r="AJ82" s="30"/>
      <c r="AK82" s="30"/>
      <c r="AL82" s="30"/>
      <c r="AM82" s="213" t="str">
        <f>IF(E17="","",E17)</f>
        <v>Ing. Miroslav König, STATSTAV s.r.o.</v>
      </c>
      <c r="AN82" s="197"/>
      <c r="AO82" s="197"/>
      <c r="AP82" s="197"/>
      <c r="AQ82" s="31"/>
      <c r="AS82" s="214" t="s">
        <v>54</v>
      </c>
      <c r="AT82" s="215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2:56" s="1" customFormat="1" ht="15">
      <c r="B83" s="29"/>
      <c r="C83" s="25" t="s">
        <v>26</v>
      </c>
      <c r="D83" s="30"/>
      <c r="E83" s="30"/>
      <c r="F83" s="30"/>
      <c r="G83" s="30"/>
      <c r="H83" s="30"/>
      <c r="I83" s="30"/>
      <c r="J83" s="30"/>
      <c r="K83" s="30"/>
      <c r="L83" s="60" t="str">
        <f>IF(E14="Vyplň údaj","",E14)</f>
        <v/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5" t="s">
        <v>32</v>
      </c>
      <c r="AJ83" s="30"/>
      <c r="AK83" s="30"/>
      <c r="AL83" s="30"/>
      <c r="AM83" s="213" t="str">
        <f>IF(E20="","",E20)</f>
        <v>Vyplň údaj</v>
      </c>
      <c r="AN83" s="197"/>
      <c r="AO83" s="197"/>
      <c r="AP83" s="197"/>
      <c r="AQ83" s="31"/>
      <c r="AS83" s="216"/>
      <c r="AT83" s="197"/>
      <c r="AU83" s="30"/>
      <c r="AV83" s="30"/>
      <c r="AW83" s="30"/>
      <c r="AX83" s="30"/>
      <c r="AY83" s="30"/>
      <c r="AZ83" s="30"/>
      <c r="BA83" s="30"/>
      <c r="BB83" s="30"/>
      <c r="BC83" s="30"/>
      <c r="BD83" s="69"/>
    </row>
    <row r="84" spans="2:56" s="1" customFormat="1" ht="10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216"/>
      <c r="AT84" s="197"/>
      <c r="AU84" s="30"/>
      <c r="AV84" s="30"/>
      <c r="AW84" s="30"/>
      <c r="AX84" s="30"/>
      <c r="AY84" s="30"/>
      <c r="AZ84" s="30"/>
      <c r="BA84" s="30"/>
      <c r="BB84" s="30"/>
      <c r="BC84" s="30"/>
      <c r="BD84" s="69"/>
    </row>
    <row r="85" spans="2:56" s="1" customFormat="1" ht="29.25" customHeight="1">
      <c r="B85" s="29"/>
      <c r="C85" s="200" t="s">
        <v>55</v>
      </c>
      <c r="D85" s="201"/>
      <c r="E85" s="201"/>
      <c r="F85" s="201"/>
      <c r="G85" s="201"/>
      <c r="H85" s="70"/>
      <c r="I85" s="202" t="s">
        <v>56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2" t="s">
        <v>57</v>
      </c>
      <c r="AH85" s="201"/>
      <c r="AI85" s="201"/>
      <c r="AJ85" s="201"/>
      <c r="AK85" s="201"/>
      <c r="AL85" s="201"/>
      <c r="AM85" s="201"/>
      <c r="AN85" s="202" t="s">
        <v>58</v>
      </c>
      <c r="AO85" s="201"/>
      <c r="AP85" s="203"/>
      <c r="AQ85" s="31"/>
      <c r="AS85" s="71" t="s">
        <v>59</v>
      </c>
      <c r="AT85" s="72" t="s">
        <v>60</v>
      </c>
      <c r="AU85" s="72" t="s">
        <v>61</v>
      </c>
      <c r="AV85" s="72" t="s">
        <v>62</v>
      </c>
      <c r="AW85" s="72" t="s">
        <v>63</v>
      </c>
      <c r="AX85" s="72" t="s">
        <v>64</v>
      </c>
      <c r="AY85" s="72" t="s">
        <v>65</v>
      </c>
      <c r="AZ85" s="72" t="s">
        <v>66</v>
      </c>
      <c r="BA85" s="72" t="s">
        <v>67</v>
      </c>
      <c r="BB85" s="72" t="s">
        <v>68</v>
      </c>
      <c r="BC85" s="72" t="s">
        <v>69</v>
      </c>
      <c r="BD85" s="73" t="s">
        <v>70</v>
      </c>
    </row>
    <row r="86" spans="2:56" s="1" customFormat="1" ht="10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4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2:76" s="4" customFormat="1" ht="32.45" customHeight="1">
      <c r="B87" s="62"/>
      <c r="C87" s="75" t="s">
        <v>71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07">
        <f>ROUND(AG88,2)</f>
        <v>0</v>
      </c>
      <c r="AH87" s="207"/>
      <c r="AI87" s="207"/>
      <c r="AJ87" s="207"/>
      <c r="AK87" s="207"/>
      <c r="AL87" s="207"/>
      <c r="AM87" s="207"/>
      <c r="AN87" s="208">
        <f>SUM(AG87,AT87)</f>
        <v>0</v>
      </c>
      <c r="AO87" s="208"/>
      <c r="AP87" s="208"/>
      <c r="AQ87" s="65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72</v>
      </c>
      <c r="BT87" s="81" t="s">
        <v>73</v>
      </c>
      <c r="BU87" s="82" t="s">
        <v>74</v>
      </c>
      <c r="BV87" s="81" t="s">
        <v>75</v>
      </c>
      <c r="BW87" s="81" t="s">
        <v>76</v>
      </c>
      <c r="BX87" s="81" t="s">
        <v>77</v>
      </c>
    </row>
    <row r="88" spans="1:76" s="5" customFormat="1" ht="22.5" customHeight="1">
      <c r="A88" s="170" t="s">
        <v>372</v>
      </c>
      <c r="B88" s="83"/>
      <c r="C88" s="84"/>
      <c r="D88" s="206" t="s">
        <v>78</v>
      </c>
      <c r="E88" s="205"/>
      <c r="F88" s="205"/>
      <c r="G88" s="205"/>
      <c r="H88" s="205"/>
      <c r="I88" s="85"/>
      <c r="J88" s="206" t="s">
        <v>79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4">
        <f>'SO - Lávka pre chodcov ce...'!M30</f>
        <v>0</v>
      </c>
      <c r="AH88" s="205"/>
      <c r="AI88" s="205"/>
      <c r="AJ88" s="205"/>
      <c r="AK88" s="205"/>
      <c r="AL88" s="205"/>
      <c r="AM88" s="205"/>
      <c r="AN88" s="204">
        <f>SUM(AG88,AT88)</f>
        <v>0</v>
      </c>
      <c r="AO88" s="205"/>
      <c r="AP88" s="205"/>
      <c r="AQ88" s="86"/>
      <c r="AS88" s="87">
        <f>'SO - Lávka pre chodcov ce...'!M28</f>
        <v>0</v>
      </c>
      <c r="AT88" s="88">
        <f>ROUND(SUM(AV88:AW88),2)</f>
        <v>0</v>
      </c>
      <c r="AU88" s="89">
        <f>'SO - Lávka pre chodcov ce...'!W128</f>
        <v>0</v>
      </c>
      <c r="AV88" s="88">
        <f>'SO - Lávka pre chodcov ce...'!M32</f>
        <v>0</v>
      </c>
      <c r="AW88" s="88">
        <f>'SO - Lávka pre chodcov ce...'!M33</f>
        <v>0</v>
      </c>
      <c r="AX88" s="88">
        <f>'SO - Lávka pre chodcov ce...'!M34</f>
        <v>0</v>
      </c>
      <c r="AY88" s="88">
        <f>'SO - Lávka pre chodcov ce...'!M35</f>
        <v>0</v>
      </c>
      <c r="AZ88" s="88">
        <f>'SO - Lávka pre chodcov ce...'!H32</f>
        <v>0</v>
      </c>
      <c r="BA88" s="88">
        <f>'SO - Lávka pre chodcov ce...'!H33</f>
        <v>0</v>
      </c>
      <c r="BB88" s="88">
        <f>'SO - Lávka pre chodcov ce...'!H34</f>
        <v>0</v>
      </c>
      <c r="BC88" s="88">
        <f>'SO - Lávka pre chodcov ce...'!H35</f>
        <v>0</v>
      </c>
      <c r="BD88" s="90">
        <f>'SO - Lávka pre chodcov ce...'!H36</f>
        <v>0</v>
      </c>
      <c r="BT88" s="91" t="s">
        <v>80</v>
      </c>
      <c r="BV88" s="91" t="s">
        <v>75</v>
      </c>
      <c r="BW88" s="91" t="s">
        <v>81</v>
      </c>
      <c r="BX88" s="91" t="s">
        <v>76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29"/>
      <c r="C90" s="75" t="s">
        <v>82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208">
        <f>ROUND(SUM(AG91:AG94),2)</f>
        <v>0</v>
      </c>
      <c r="AH90" s="197"/>
      <c r="AI90" s="197"/>
      <c r="AJ90" s="197"/>
      <c r="AK90" s="197"/>
      <c r="AL90" s="197"/>
      <c r="AM90" s="197"/>
      <c r="AN90" s="208">
        <f>ROUND(SUM(AN91:AN94),2)</f>
        <v>0</v>
      </c>
      <c r="AO90" s="197"/>
      <c r="AP90" s="197"/>
      <c r="AQ90" s="31"/>
      <c r="AS90" s="71" t="s">
        <v>83</v>
      </c>
      <c r="AT90" s="72" t="s">
        <v>84</v>
      </c>
      <c r="AU90" s="72" t="s">
        <v>37</v>
      </c>
      <c r="AV90" s="73" t="s">
        <v>60</v>
      </c>
    </row>
    <row r="91" spans="2:89" s="1" customFormat="1" ht="19.9" customHeight="1">
      <c r="B91" s="29"/>
      <c r="C91" s="30"/>
      <c r="D91" s="92" t="s">
        <v>85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98">
        <f>ROUND(AG87*AS91,2)</f>
        <v>0</v>
      </c>
      <c r="AH91" s="197"/>
      <c r="AI91" s="197"/>
      <c r="AJ91" s="197"/>
      <c r="AK91" s="197"/>
      <c r="AL91" s="197"/>
      <c r="AM91" s="197"/>
      <c r="AN91" s="199">
        <f>ROUND(AG91+AV91,2)</f>
        <v>0</v>
      </c>
      <c r="AO91" s="197"/>
      <c r="AP91" s="197"/>
      <c r="AQ91" s="31"/>
      <c r="AS91" s="93">
        <v>0</v>
      </c>
      <c r="AT91" s="94" t="s">
        <v>86</v>
      </c>
      <c r="AU91" s="94" t="s">
        <v>38</v>
      </c>
      <c r="AV91" s="95">
        <f>ROUND(IF(AU91="základná",AG91*L31,IF(AU91="znížená",AG91*L32,0)),2)</f>
        <v>0</v>
      </c>
      <c r="BV91" s="13" t="s">
        <v>87</v>
      </c>
      <c r="BY91" s="96">
        <f>IF(AU91="základná",AV91,0)</f>
        <v>0</v>
      </c>
      <c r="BZ91" s="96">
        <f>IF(AU91="znížená",AV91,0)</f>
        <v>0</v>
      </c>
      <c r="CA91" s="96">
        <v>0</v>
      </c>
      <c r="CB91" s="96">
        <v>0</v>
      </c>
      <c r="CC91" s="96">
        <v>0</v>
      </c>
      <c r="CD91" s="96">
        <f>IF(AU91="základná",AG91,0)</f>
        <v>0</v>
      </c>
      <c r="CE91" s="96">
        <f>IF(AU91="znížená",AG91,0)</f>
        <v>0</v>
      </c>
      <c r="CF91" s="96">
        <f>IF(AU91="zákl. prenesená",AG91,0)</f>
        <v>0</v>
      </c>
      <c r="CG91" s="96">
        <f>IF(AU91="zníž. prenesená",AG91,0)</f>
        <v>0</v>
      </c>
      <c r="CH91" s="96">
        <f>IF(AU91="nulová",AG91,0)</f>
        <v>0</v>
      </c>
      <c r="CI91" s="13">
        <f>IF(AU91="základná",1,IF(AU91="znížená",2,IF(AU91="zákl. prenesená",4,IF(AU91="zníž. prenesená",5,3))))</f>
        <v>1</v>
      </c>
      <c r="CJ91" s="13">
        <f>IF(AT91="stavebná časť",1,IF(8891="investičná časť",2,3))</f>
        <v>1</v>
      </c>
      <c r="CK91" s="13" t="str">
        <f>IF(D91="Vyplň vlastné","","x")</f>
        <v>x</v>
      </c>
    </row>
    <row r="92" spans="2:89" s="1" customFormat="1" ht="19.9" customHeight="1">
      <c r="B92" s="29"/>
      <c r="C92" s="30"/>
      <c r="D92" s="196" t="s">
        <v>88</v>
      </c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30"/>
      <c r="AD92" s="30"/>
      <c r="AE92" s="30"/>
      <c r="AF92" s="30"/>
      <c r="AG92" s="198">
        <f>AG87*AS92</f>
        <v>0</v>
      </c>
      <c r="AH92" s="197"/>
      <c r="AI92" s="197"/>
      <c r="AJ92" s="197"/>
      <c r="AK92" s="197"/>
      <c r="AL92" s="197"/>
      <c r="AM92" s="197"/>
      <c r="AN92" s="199">
        <f>AG92+AV92</f>
        <v>0</v>
      </c>
      <c r="AO92" s="197"/>
      <c r="AP92" s="197"/>
      <c r="AQ92" s="31"/>
      <c r="AS92" s="97">
        <v>0</v>
      </c>
      <c r="AT92" s="98" t="s">
        <v>86</v>
      </c>
      <c r="AU92" s="98" t="s">
        <v>38</v>
      </c>
      <c r="AV92" s="99">
        <f>ROUND(IF(AU92="nulová",0,IF(OR(AU92="základná",AU92="zákl. prenesená"),AG92*L31,AG92*L32)),2)</f>
        <v>0</v>
      </c>
      <c r="BV92" s="13" t="s">
        <v>89</v>
      </c>
      <c r="BY92" s="96">
        <f>IF(AU92="základná",AV92,0)</f>
        <v>0</v>
      </c>
      <c r="BZ92" s="96">
        <f>IF(AU92="znížená",AV92,0)</f>
        <v>0</v>
      </c>
      <c r="CA92" s="96">
        <f>IF(AU92="zákl. prenesená",AV92,0)</f>
        <v>0</v>
      </c>
      <c r="CB92" s="96">
        <f>IF(AU92="zníž. prenesená",AV92,0)</f>
        <v>0</v>
      </c>
      <c r="CC92" s="96">
        <f>IF(AU92="nulová",AV92,0)</f>
        <v>0</v>
      </c>
      <c r="CD92" s="96">
        <f>IF(AU92="základná",AG92,0)</f>
        <v>0</v>
      </c>
      <c r="CE92" s="96">
        <f>IF(AU92="znížená",AG92,0)</f>
        <v>0</v>
      </c>
      <c r="CF92" s="96">
        <f>IF(AU92="zákl. prenesená",AG92,0)</f>
        <v>0</v>
      </c>
      <c r="CG92" s="96">
        <f>IF(AU92="zníž. prenesená",AG92,0)</f>
        <v>0</v>
      </c>
      <c r="CH92" s="96">
        <f>IF(AU92="nulová",AG92,0)</f>
        <v>0</v>
      </c>
      <c r="CI92" s="13">
        <f>IF(AU92="základná",1,IF(AU92="znížená",2,IF(AU92="zákl. prenesená",4,IF(AU92="zníž. prenesená",5,3))))</f>
        <v>1</v>
      </c>
      <c r="CJ92" s="13">
        <f>IF(AT92="stavebná časť",1,IF(8892="investičná časť",2,3))</f>
        <v>1</v>
      </c>
      <c r="CK92" s="13" t="str">
        <f>IF(D92="Vyplň vlastné","","x")</f>
        <v/>
      </c>
    </row>
    <row r="93" spans="2:89" s="1" customFormat="1" ht="19.9" customHeight="1">
      <c r="B93" s="29"/>
      <c r="C93" s="30"/>
      <c r="D93" s="196" t="s">
        <v>88</v>
      </c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30"/>
      <c r="AD93" s="30"/>
      <c r="AE93" s="30"/>
      <c r="AF93" s="30"/>
      <c r="AG93" s="198">
        <f>AG87*AS93</f>
        <v>0</v>
      </c>
      <c r="AH93" s="197"/>
      <c r="AI93" s="197"/>
      <c r="AJ93" s="197"/>
      <c r="AK93" s="197"/>
      <c r="AL93" s="197"/>
      <c r="AM93" s="197"/>
      <c r="AN93" s="199">
        <f>AG93+AV93</f>
        <v>0</v>
      </c>
      <c r="AO93" s="197"/>
      <c r="AP93" s="197"/>
      <c r="AQ93" s="31"/>
      <c r="AS93" s="97">
        <v>0</v>
      </c>
      <c r="AT93" s="98" t="s">
        <v>86</v>
      </c>
      <c r="AU93" s="98" t="s">
        <v>38</v>
      </c>
      <c r="AV93" s="99">
        <f>ROUND(IF(AU93="nulová",0,IF(OR(AU93="základná",AU93="zákl. prenesená"),AG93*L31,AG93*L32)),2)</f>
        <v>0</v>
      </c>
      <c r="BV93" s="13" t="s">
        <v>89</v>
      </c>
      <c r="BY93" s="96">
        <f>IF(AU93="základná",AV93,0)</f>
        <v>0</v>
      </c>
      <c r="BZ93" s="96">
        <f>IF(AU93="znížená",AV93,0)</f>
        <v>0</v>
      </c>
      <c r="CA93" s="96">
        <f>IF(AU93="zákl. prenesená",AV93,0)</f>
        <v>0</v>
      </c>
      <c r="CB93" s="96">
        <f>IF(AU93="zníž. prenesená",AV93,0)</f>
        <v>0</v>
      </c>
      <c r="CC93" s="96">
        <f>IF(AU93="nulová",AV93,0)</f>
        <v>0</v>
      </c>
      <c r="CD93" s="96">
        <f>IF(AU93="základná",AG93,0)</f>
        <v>0</v>
      </c>
      <c r="CE93" s="96">
        <f>IF(AU93="znížená",AG93,0)</f>
        <v>0</v>
      </c>
      <c r="CF93" s="96">
        <f>IF(AU93="zákl. prenesená",AG93,0)</f>
        <v>0</v>
      </c>
      <c r="CG93" s="96">
        <f>IF(AU93="zníž. prenesená",AG93,0)</f>
        <v>0</v>
      </c>
      <c r="CH93" s="96">
        <f>IF(AU93="nulová",AG93,0)</f>
        <v>0</v>
      </c>
      <c r="CI93" s="13">
        <f>IF(AU93="základná",1,IF(AU93="znížená",2,IF(AU93="zákl. prenesená",4,IF(AU93="zníž. prenesená",5,3))))</f>
        <v>1</v>
      </c>
      <c r="CJ93" s="13">
        <f>IF(AT93="stavebná časť",1,IF(8893="investičná časť",2,3))</f>
        <v>1</v>
      </c>
      <c r="CK93" s="13" t="str">
        <f>IF(D93="Vyplň vlastné","","x")</f>
        <v/>
      </c>
    </row>
    <row r="94" spans="2:89" s="1" customFormat="1" ht="19.9" customHeight="1">
      <c r="B94" s="29"/>
      <c r="C94" s="30"/>
      <c r="D94" s="196" t="s">
        <v>88</v>
      </c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30"/>
      <c r="AD94" s="30"/>
      <c r="AE94" s="30"/>
      <c r="AF94" s="30"/>
      <c r="AG94" s="198">
        <f>AG87*AS94</f>
        <v>0</v>
      </c>
      <c r="AH94" s="197"/>
      <c r="AI94" s="197"/>
      <c r="AJ94" s="197"/>
      <c r="AK94" s="197"/>
      <c r="AL94" s="197"/>
      <c r="AM94" s="197"/>
      <c r="AN94" s="199">
        <f>AG94+AV94</f>
        <v>0</v>
      </c>
      <c r="AO94" s="197"/>
      <c r="AP94" s="197"/>
      <c r="AQ94" s="31"/>
      <c r="AS94" s="100">
        <v>0</v>
      </c>
      <c r="AT94" s="101" t="s">
        <v>86</v>
      </c>
      <c r="AU94" s="101" t="s">
        <v>38</v>
      </c>
      <c r="AV94" s="102">
        <f>ROUND(IF(AU94="nulová",0,IF(OR(AU94="základná",AU94="zákl. prenesená"),AG94*L31,AG94*L32)),2)</f>
        <v>0</v>
      </c>
      <c r="BV94" s="13" t="s">
        <v>89</v>
      </c>
      <c r="BY94" s="96">
        <f>IF(AU94="základná",AV94,0)</f>
        <v>0</v>
      </c>
      <c r="BZ94" s="96">
        <f>IF(AU94="znížená",AV94,0)</f>
        <v>0</v>
      </c>
      <c r="CA94" s="96">
        <f>IF(AU94="zákl. prenesená",AV94,0)</f>
        <v>0</v>
      </c>
      <c r="CB94" s="96">
        <f>IF(AU94="zníž. prenesená",AV94,0)</f>
        <v>0</v>
      </c>
      <c r="CC94" s="96">
        <f>IF(AU94="nulová",AV94,0)</f>
        <v>0</v>
      </c>
      <c r="CD94" s="96">
        <f>IF(AU94="základná",AG94,0)</f>
        <v>0</v>
      </c>
      <c r="CE94" s="96">
        <f>IF(AU94="znížená",AG94,0)</f>
        <v>0</v>
      </c>
      <c r="CF94" s="96">
        <f>IF(AU94="zákl. prenesená",AG94,0)</f>
        <v>0</v>
      </c>
      <c r="CG94" s="96">
        <f>IF(AU94="zníž. prenesená",AG94,0)</f>
        <v>0</v>
      </c>
      <c r="CH94" s="96">
        <f>IF(AU94="nulová",AG94,0)</f>
        <v>0</v>
      </c>
      <c r="CI94" s="13">
        <f>IF(AU94="základná",1,IF(AU94="znížená",2,IF(AU94="zákl. prenesená",4,IF(AU94="zníž. prenesená",5,3))))</f>
        <v>1</v>
      </c>
      <c r="CJ94" s="13">
        <f>IF(AT94="stavebná časť",1,IF(8894="investičná časť",2,3))</f>
        <v>1</v>
      </c>
      <c r="CK94" s="13" t="str">
        <f>IF(D94="Vyplň vlastné","","x")</f>
        <v/>
      </c>
    </row>
    <row r="95" spans="2:43" s="1" customFormat="1" ht="10.9" customHeight="1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1"/>
    </row>
    <row r="96" spans="2:43" s="1" customFormat="1" ht="30" customHeight="1">
      <c r="B96" s="29"/>
      <c r="C96" s="103" t="s">
        <v>90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209">
        <f>ROUND(AG87+AG90,2)</f>
        <v>0</v>
      </c>
      <c r="AH96" s="209"/>
      <c r="AI96" s="209"/>
      <c r="AJ96" s="209"/>
      <c r="AK96" s="209"/>
      <c r="AL96" s="209"/>
      <c r="AM96" s="209"/>
      <c r="AN96" s="209">
        <f>AN87+AN90</f>
        <v>0</v>
      </c>
      <c r="AO96" s="209"/>
      <c r="AP96" s="209"/>
      <c r="AQ96" s="31"/>
    </row>
    <row r="97" spans="2:43" s="1" customFormat="1" ht="6.95" customHeight="1"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5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SO - Lávka pre chodcov ce...'!C2" tooltip="SO - Lávka pre chodcov ce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0"/>
  <sheetViews>
    <sheetView showGridLines="0" tabSelected="1" workbookViewId="0" topLeftCell="A1">
      <pane ySplit="1" topLeftCell="A2" activePane="bottomLeft" state="frozen"/>
      <selection pane="bottomLeft" activeCell="C127" sqref="C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75"/>
      <c r="B1" s="173"/>
      <c r="C1" s="173"/>
      <c r="D1" s="174" t="s">
        <v>1</v>
      </c>
      <c r="E1" s="173"/>
      <c r="F1" s="171" t="s">
        <v>373</v>
      </c>
      <c r="G1" s="171"/>
      <c r="H1" s="258" t="s">
        <v>374</v>
      </c>
      <c r="I1" s="258"/>
      <c r="J1" s="258"/>
      <c r="K1" s="258"/>
      <c r="L1" s="171" t="s">
        <v>375</v>
      </c>
      <c r="M1" s="173"/>
      <c r="N1" s="173"/>
      <c r="O1" s="174" t="s">
        <v>91</v>
      </c>
      <c r="P1" s="173"/>
      <c r="Q1" s="173"/>
      <c r="R1" s="173"/>
      <c r="S1" s="171" t="s">
        <v>376</v>
      </c>
      <c r="T1" s="171"/>
      <c r="U1" s="175"/>
      <c r="V1" s="17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76" t="s">
        <v>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210" t="s">
        <v>6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13" t="s">
        <v>81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73</v>
      </c>
    </row>
    <row r="4" spans="2:46" ht="36.95" customHeight="1">
      <c r="B4" s="17"/>
      <c r="C4" s="178" t="s">
        <v>92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9"/>
      <c r="T4" s="20" t="s">
        <v>10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15</v>
      </c>
      <c r="E6" s="18"/>
      <c r="F6" s="218" t="str">
        <f>'Rekapitulácia stavby'!K6</f>
        <v>LÁVKA PRE CHODCOV CEZ RYBNÍK V ZOO - SNV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"/>
      <c r="R6" s="19"/>
    </row>
    <row r="7" spans="2:18" s="1" customFormat="1" ht="32.85" customHeight="1">
      <c r="B7" s="29"/>
      <c r="C7" s="30"/>
      <c r="D7" s="24" t="s">
        <v>93</v>
      </c>
      <c r="E7" s="30"/>
      <c r="F7" s="184" t="s">
        <v>94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0"/>
      <c r="R7" s="31"/>
    </row>
    <row r="8" spans="2:18" s="1" customFormat="1" ht="14.45" customHeight="1">
      <c r="B8" s="29"/>
      <c r="C8" s="30"/>
      <c r="D8" s="25" t="s">
        <v>17</v>
      </c>
      <c r="E8" s="30"/>
      <c r="F8" s="23" t="s">
        <v>3</v>
      </c>
      <c r="G8" s="30"/>
      <c r="H8" s="30"/>
      <c r="I8" s="30"/>
      <c r="J8" s="30"/>
      <c r="K8" s="30"/>
      <c r="L8" s="30"/>
      <c r="M8" s="25" t="s">
        <v>18</v>
      </c>
      <c r="N8" s="30"/>
      <c r="O8" s="23" t="s">
        <v>3</v>
      </c>
      <c r="P8" s="30"/>
      <c r="Q8" s="30"/>
      <c r="R8" s="31"/>
    </row>
    <row r="9" spans="2:18" s="1" customFormat="1" ht="14.45" customHeight="1">
      <c r="B9" s="29"/>
      <c r="C9" s="30"/>
      <c r="D9" s="25" t="s">
        <v>19</v>
      </c>
      <c r="E9" s="30"/>
      <c r="F9" s="23" t="s">
        <v>20</v>
      </c>
      <c r="G9" s="30"/>
      <c r="H9" s="30"/>
      <c r="I9" s="30"/>
      <c r="J9" s="30"/>
      <c r="K9" s="30"/>
      <c r="L9" s="30"/>
      <c r="M9" s="25" t="s">
        <v>21</v>
      </c>
      <c r="N9" s="30"/>
      <c r="O9" s="219" t="str">
        <f>'Rekapitulácia stavby'!AN8</f>
        <v>Vyplň údaj</v>
      </c>
      <c r="P9" s="197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5" t="s">
        <v>22</v>
      </c>
      <c r="E11" s="30"/>
      <c r="F11" s="30"/>
      <c r="G11" s="30"/>
      <c r="H11" s="30"/>
      <c r="I11" s="30"/>
      <c r="J11" s="30"/>
      <c r="K11" s="30"/>
      <c r="L11" s="30"/>
      <c r="M11" s="25" t="s">
        <v>23</v>
      </c>
      <c r="N11" s="30"/>
      <c r="O11" s="183" t="s">
        <v>3</v>
      </c>
      <c r="P11" s="197"/>
      <c r="Q11" s="30"/>
      <c r="R11" s="31"/>
    </row>
    <row r="12" spans="2:18" s="1" customFormat="1" ht="18" customHeight="1">
      <c r="B12" s="29"/>
      <c r="C12" s="30"/>
      <c r="D12" s="30"/>
      <c r="E12" s="23" t="s">
        <v>24</v>
      </c>
      <c r="F12" s="30"/>
      <c r="G12" s="30"/>
      <c r="H12" s="30"/>
      <c r="I12" s="30"/>
      <c r="J12" s="30"/>
      <c r="K12" s="30"/>
      <c r="L12" s="30"/>
      <c r="M12" s="25" t="s">
        <v>25</v>
      </c>
      <c r="N12" s="30"/>
      <c r="O12" s="183" t="s">
        <v>3</v>
      </c>
      <c r="P12" s="197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5" t="s">
        <v>26</v>
      </c>
      <c r="E14" s="30"/>
      <c r="F14" s="30"/>
      <c r="G14" s="30"/>
      <c r="H14" s="30"/>
      <c r="I14" s="30"/>
      <c r="J14" s="30"/>
      <c r="K14" s="30"/>
      <c r="L14" s="30"/>
      <c r="M14" s="25" t="s">
        <v>23</v>
      </c>
      <c r="N14" s="30"/>
      <c r="O14" s="220" t="str">
        <f>IF('Rekapitulácia stavby'!AN13="","",'Rekapitulácia stavby'!AN13)</f>
        <v>Vyplň údaj</v>
      </c>
      <c r="P14" s="197"/>
      <c r="Q14" s="30"/>
      <c r="R14" s="31"/>
    </row>
    <row r="15" spans="2:18" s="1" customFormat="1" ht="18" customHeight="1">
      <c r="B15" s="29"/>
      <c r="C15" s="30"/>
      <c r="D15" s="30"/>
      <c r="E15" s="220" t="str">
        <f>IF('Rekapitulácia stavby'!E14="","",'Rekapitulácia stavby'!E14)</f>
        <v>Vyplň údaj</v>
      </c>
      <c r="F15" s="197"/>
      <c r="G15" s="197"/>
      <c r="H15" s="197"/>
      <c r="I15" s="197"/>
      <c r="J15" s="197"/>
      <c r="K15" s="197"/>
      <c r="L15" s="197"/>
      <c r="M15" s="25" t="s">
        <v>25</v>
      </c>
      <c r="N15" s="30"/>
      <c r="O15" s="220" t="str">
        <f>IF('Rekapitulácia stavby'!AN14="","",'Rekapitulácia stavby'!AN14)</f>
        <v>Vyplň údaj</v>
      </c>
      <c r="P15" s="197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5" t="s">
        <v>28</v>
      </c>
      <c r="E17" s="30"/>
      <c r="F17" s="30"/>
      <c r="G17" s="30"/>
      <c r="H17" s="30"/>
      <c r="I17" s="30"/>
      <c r="J17" s="30"/>
      <c r="K17" s="30"/>
      <c r="L17" s="30"/>
      <c r="M17" s="25" t="s">
        <v>23</v>
      </c>
      <c r="N17" s="30"/>
      <c r="O17" s="183" t="s">
        <v>3</v>
      </c>
      <c r="P17" s="197"/>
      <c r="Q17" s="30"/>
      <c r="R17" s="31"/>
    </row>
    <row r="18" spans="2:18" s="1" customFormat="1" ht="18" customHeight="1">
      <c r="B18" s="29"/>
      <c r="C18" s="30"/>
      <c r="D18" s="30"/>
      <c r="E18" s="167" t="s">
        <v>377</v>
      </c>
      <c r="F18" s="30"/>
      <c r="G18" s="30"/>
      <c r="H18" s="30"/>
      <c r="I18" s="30"/>
      <c r="J18" s="30"/>
      <c r="K18" s="30"/>
      <c r="L18" s="30"/>
      <c r="M18" s="25" t="s">
        <v>25</v>
      </c>
      <c r="N18" s="30"/>
      <c r="O18" s="183" t="s">
        <v>3</v>
      </c>
      <c r="P18" s="197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5" t="s">
        <v>32</v>
      </c>
      <c r="E20" s="30"/>
      <c r="F20" s="30"/>
      <c r="G20" s="30"/>
      <c r="H20" s="30"/>
      <c r="I20" s="30"/>
      <c r="J20" s="30"/>
      <c r="K20" s="30"/>
      <c r="L20" s="30"/>
      <c r="M20" s="25" t="s">
        <v>23</v>
      </c>
      <c r="N20" s="30"/>
      <c r="O20" s="183" t="s">
        <v>3</v>
      </c>
      <c r="P20" s="197"/>
      <c r="Q20" s="30"/>
      <c r="R20" s="31"/>
    </row>
    <row r="21" spans="2:18" s="1" customFormat="1" ht="18" customHeight="1">
      <c r="B21" s="29"/>
      <c r="C21" s="30"/>
      <c r="D21" s="30"/>
      <c r="E21" s="167" t="s">
        <v>27</v>
      </c>
      <c r="F21" s="30"/>
      <c r="G21" s="30"/>
      <c r="H21" s="30"/>
      <c r="I21" s="30"/>
      <c r="J21" s="30"/>
      <c r="K21" s="30"/>
      <c r="L21" s="30"/>
      <c r="M21" s="25" t="s">
        <v>25</v>
      </c>
      <c r="N21" s="30"/>
      <c r="O21" s="183" t="s">
        <v>3</v>
      </c>
      <c r="P21" s="197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5" t="s">
        <v>33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6" t="s">
        <v>95</v>
      </c>
      <c r="F24" s="197"/>
      <c r="G24" s="197"/>
      <c r="H24" s="197"/>
      <c r="I24" s="197"/>
      <c r="J24" s="197"/>
      <c r="K24" s="197"/>
      <c r="L24" s="19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45" customHeight="1">
      <c r="B27" s="29"/>
      <c r="C27" s="30"/>
      <c r="D27" s="105" t="s">
        <v>96</v>
      </c>
      <c r="E27" s="30"/>
      <c r="F27" s="30"/>
      <c r="G27" s="30"/>
      <c r="H27" s="30"/>
      <c r="I27" s="30"/>
      <c r="J27" s="30"/>
      <c r="K27" s="30"/>
      <c r="L27" s="30"/>
      <c r="M27" s="187">
        <f>N88</f>
        <v>0</v>
      </c>
      <c r="N27" s="197"/>
      <c r="O27" s="197"/>
      <c r="P27" s="197"/>
      <c r="Q27" s="30"/>
      <c r="R27" s="31"/>
    </row>
    <row r="28" spans="2:18" s="1" customFormat="1" ht="14.45" customHeight="1">
      <c r="B28" s="29"/>
      <c r="C28" s="30"/>
      <c r="D28" s="28" t="s">
        <v>85</v>
      </c>
      <c r="E28" s="30"/>
      <c r="F28" s="30"/>
      <c r="G28" s="30"/>
      <c r="H28" s="30"/>
      <c r="I28" s="30"/>
      <c r="J28" s="30"/>
      <c r="K28" s="30"/>
      <c r="L28" s="30"/>
      <c r="M28" s="187">
        <f>N103</f>
        <v>0</v>
      </c>
      <c r="N28" s="197"/>
      <c r="O28" s="197"/>
      <c r="P28" s="197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106" t="s">
        <v>36</v>
      </c>
      <c r="E30" s="30"/>
      <c r="F30" s="30"/>
      <c r="G30" s="30"/>
      <c r="H30" s="30"/>
      <c r="I30" s="30"/>
      <c r="J30" s="30"/>
      <c r="K30" s="30"/>
      <c r="L30" s="30"/>
      <c r="M30" s="221">
        <f>ROUND(M27+M28,2)</f>
        <v>0</v>
      </c>
      <c r="N30" s="197"/>
      <c r="O30" s="197"/>
      <c r="P30" s="197"/>
      <c r="Q30" s="30"/>
      <c r="R30" s="31"/>
    </row>
    <row r="31" spans="2:18" s="1" customFormat="1" ht="6.95" customHeight="1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45" customHeight="1">
      <c r="B32" s="29"/>
      <c r="C32" s="30"/>
      <c r="D32" s="36" t="s">
        <v>37</v>
      </c>
      <c r="E32" s="36" t="s">
        <v>38</v>
      </c>
      <c r="F32" s="37">
        <v>0.2</v>
      </c>
      <c r="G32" s="107" t="s">
        <v>39</v>
      </c>
      <c r="H32" s="222">
        <f>ROUND((((SUM(BE103:BE110)+SUM(BE128:BE195))+SUM(BE197:BE199))),2)</f>
        <v>0</v>
      </c>
      <c r="I32" s="197"/>
      <c r="J32" s="197"/>
      <c r="K32" s="30"/>
      <c r="L32" s="30"/>
      <c r="M32" s="222">
        <f>ROUND(((ROUND((SUM(BE103:BE110)+SUM(BE128:BE195)),2)*F32)+SUM(BE197:BE199)*F32),2)</f>
        <v>0</v>
      </c>
      <c r="N32" s="197"/>
      <c r="O32" s="197"/>
      <c r="P32" s="197"/>
      <c r="Q32" s="30"/>
      <c r="R32" s="31"/>
    </row>
    <row r="33" spans="2:18" s="1" customFormat="1" ht="14.45" customHeight="1">
      <c r="B33" s="29"/>
      <c r="C33" s="30"/>
      <c r="D33" s="30"/>
      <c r="E33" s="36" t="s">
        <v>40</v>
      </c>
      <c r="F33" s="37">
        <v>0.2</v>
      </c>
      <c r="G33" s="107" t="s">
        <v>39</v>
      </c>
      <c r="H33" s="222">
        <f>ROUND((((SUM(BF103:BF110)+SUM(BF128:BF195))+SUM(BF197:BF199))),2)</f>
        <v>0</v>
      </c>
      <c r="I33" s="197"/>
      <c r="J33" s="197"/>
      <c r="K33" s="30"/>
      <c r="L33" s="30"/>
      <c r="M33" s="222">
        <f>ROUND(((ROUND((SUM(BF103:BF110)+SUM(BF128:BF195)),2)*F33)+SUM(BF197:BF199)*F33),2)</f>
        <v>0</v>
      </c>
      <c r="N33" s="197"/>
      <c r="O33" s="197"/>
      <c r="P33" s="197"/>
      <c r="Q33" s="30"/>
      <c r="R33" s="31"/>
    </row>
    <row r="34" spans="2:18" s="1" customFormat="1" ht="14.45" customHeight="1" hidden="1">
      <c r="B34" s="29"/>
      <c r="C34" s="30"/>
      <c r="D34" s="30"/>
      <c r="E34" s="36" t="s">
        <v>41</v>
      </c>
      <c r="F34" s="37">
        <v>0.2</v>
      </c>
      <c r="G34" s="107" t="s">
        <v>39</v>
      </c>
      <c r="H34" s="222">
        <f>ROUND((((SUM(BG103:BG110)+SUM(BG128:BG195))+SUM(BG197:BG199))),2)</f>
        <v>0</v>
      </c>
      <c r="I34" s="197"/>
      <c r="J34" s="197"/>
      <c r="K34" s="30"/>
      <c r="L34" s="30"/>
      <c r="M34" s="222">
        <v>0</v>
      </c>
      <c r="N34" s="197"/>
      <c r="O34" s="197"/>
      <c r="P34" s="197"/>
      <c r="Q34" s="30"/>
      <c r="R34" s="31"/>
    </row>
    <row r="35" spans="2:18" s="1" customFormat="1" ht="14.45" customHeight="1" hidden="1">
      <c r="B35" s="29"/>
      <c r="C35" s="30"/>
      <c r="D35" s="30"/>
      <c r="E35" s="36" t="s">
        <v>42</v>
      </c>
      <c r="F35" s="37">
        <v>0.2</v>
      </c>
      <c r="G35" s="107" t="s">
        <v>39</v>
      </c>
      <c r="H35" s="222">
        <f>ROUND((((SUM(BH103:BH110)+SUM(BH128:BH195))+SUM(BH197:BH199))),2)</f>
        <v>0</v>
      </c>
      <c r="I35" s="197"/>
      <c r="J35" s="197"/>
      <c r="K35" s="30"/>
      <c r="L35" s="30"/>
      <c r="M35" s="222">
        <v>0</v>
      </c>
      <c r="N35" s="197"/>
      <c r="O35" s="197"/>
      <c r="P35" s="197"/>
      <c r="Q35" s="30"/>
      <c r="R35" s="31"/>
    </row>
    <row r="36" spans="2:18" s="1" customFormat="1" ht="14.45" customHeight="1" hidden="1">
      <c r="B36" s="29"/>
      <c r="C36" s="30"/>
      <c r="D36" s="30"/>
      <c r="E36" s="36" t="s">
        <v>43</v>
      </c>
      <c r="F36" s="37">
        <v>0</v>
      </c>
      <c r="G36" s="107" t="s">
        <v>39</v>
      </c>
      <c r="H36" s="222">
        <f>ROUND((((SUM(BI103:BI110)+SUM(BI128:BI195))+SUM(BI197:BI199))),2)</f>
        <v>0</v>
      </c>
      <c r="I36" s="197"/>
      <c r="J36" s="197"/>
      <c r="K36" s="30"/>
      <c r="L36" s="30"/>
      <c r="M36" s="222">
        <v>0</v>
      </c>
      <c r="N36" s="197"/>
      <c r="O36" s="197"/>
      <c r="P36" s="197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104"/>
      <c r="D38" s="108" t="s">
        <v>44</v>
      </c>
      <c r="E38" s="70"/>
      <c r="F38" s="70"/>
      <c r="G38" s="109" t="s">
        <v>45</v>
      </c>
      <c r="H38" s="110" t="s">
        <v>46</v>
      </c>
      <c r="I38" s="70"/>
      <c r="J38" s="70"/>
      <c r="K38" s="70"/>
      <c r="L38" s="223">
        <f>SUM(M30:M36)</f>
        <v>0</v>
      </c>
      <c r="M38" s="201"/>
      <c r="N38" s="201"/>
      <c r="O38" s="201"/>
      <c r="P38" s="203"/>
      <c r="Q38" s="104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9"/>
      <c r="C50" s="30"/>
      <c r="D50" s="44" t="s">
        <v>47</v>
      </c>
      <c r="E50" s="45"/>
      <c r="F50" s="45"/>
      <c r="G50" s="45"/>
      <c r="H50" s="46"/>
      <c r="I50" s="30"/>
      <c r="J50" s="44" t="s">
        <v>48</v>
      </c>
      <c r="K50" s="45"/>
      <c r="L50" s="45"/>
      <c r="M50" s="45"/>
      <c r="N50" s="45"/>
      <c r="O50" s="45"/>
      <c r="P50" s="46"/>
      <c r="Q50" s="30"/>
      <c r="R50" s="31"/>
    </row>
    <row r="51" spans="2:18" ht="13.5">
      <c r="B51" s="17"/>
      <c r="C51" s="18"/>
      <c r="D51" s="47"/>
      <c r="E51" s="18"/>
      <c r="F51" s="18"/>
      <c r="G51" s="18"/>
      <c r="H51" s="48"/>
      <c r="I51" s="18"/>
      <c r="J51" s="47"/>
      <c r="K51" s="18"/>
      <c r="L51" s="18"/>
      <c r="M51" s="18"/>
      <c r="N51" s="18"/>
      <c r="O51" s="18"/>
      <c r="P51" s="48"/>
      <c r="Q51" s="18"/>
      <c r="R51" s="19"/>
    </row>
    <row r="52" spans="2:18" ht="13.5">
      <c r="B52" s="17"/>
      <c r="C52" s="18"/>
      <c r="D52" s="47"/>
      <c r="E52" s="18"/>
      <c r="F52" s="18"/>
      <c r="G52" s="18"/>
      <c r="H52" s="48"/>
      <c r="I52" s="18"/>
      <c r="J52" s="47"/>
      <c r="K52" s="18"/>
      <c r="L52" s="18"/>
      <c r="M52" s="18"/>
      <c r="N52" s="18"/>
      <c r="O52" s="18"/>
      <c r="P52" s="48"/>
      <c r="Q52" s="18"/>
      <c r="R52" s="19"/>
    </row>
    <row r="53" spans="2:18" ht="13.5">
      <c r="B53" s="17"/>
      <c r="C53" s="18"/>
      <c r="D53" s="47"/>
      <c r="E53" s="18"/>
      <c r="F53" s="18"/>
      <c r="G53" s="18"/>
      <c r="H53" s="48"/>
      <c r="I53" s="18"/>
      <c r="J53" s="47"/>
      <c r="K53" s="18"/>
      <c r="L53" s="18"/>
      <c r="M53" s="18"/>
      <c r="N53" s="18"/>
      <c r="O53" s="18"/>
      <c r="P53" s="48"/>
      <c r="Q53" s="18"/>
      <c r="R53" s="19"/>
    </row>
    <row r="54" spans="2:18" ht="13.5">
      <c r="B54" s="17"/>
      <c r="C54" s="18"/>
      <c r="D54" s="47"/>
      <c r="E54" s="18"/>
      <c r="F54" s="18"/>
      <c r="G54" s="18"/>
      <c r="H54" s="48"/>
      <c r="I54" s="18"/>
      <c r="J54" s="47"/>
      <c r="K54" s="18"/>
      <c r="L54" s="18"/>
      <c r="M54" s="18"/>
      <c r="N54" s="18"/>
      <c r="O54" s="18"/>
      <c r="P54" s="48"/>
      <c r="Q54" s="18"/>
      <c r="R54" s="19"/>
    </row>
    <row r="55" spans="2:18" ht="13.5">
      <c r="B55" s="17"/>
      <c r="C55" s="18"/>
      <c r="D55" s="47"/>
      <c r="E55" s="18"/>
      <c r="F55" s="18"/>
      <c r="G55" s="18"/>
      <c r="H55" s="48"/>
      <c r="I55" s="18"/>
      <c r="J55" s="47"/>
      <c r="K55" s="18"/>
      <c r="L55" s="18"/>
      <c r="M55" s="18"/>
      <c r="N55" s="18"/>
      <c r="O55" s="18"/>
      <c r="P55" s="48"/>
      <c r="Q55" s="18"/>
      <c r="R55" s="19"/>
    </row>
    <row r="56" spans="2:18" ht="13.5">
      <c r="B56" s="17"/>
      <c r="C56" s="18"/>
      <c r="D56" s="47"/>
      <c r="E56" s="18"/>
      <c r="F56" s="18"/>
      <c r="G56" s="18"/>
      <c r="H56" s="48"/>
      <c r="I56" s="18"/>
      <c r="J56" s="47"/>
      <c r="K56" s="18"/>
      <c r="L56" s="18"/>
      <c r="M56" s="18"/>
      <c r="N56" s="18"/>
      <c r="O56" s="18"/>
      <c r="P56" s="48"/>
      <c r="Q56" s="18"/>
      <c r="R56" s="19"/>
    </row>
    <row r="57" spans="2:18" ht="13.5">
      <c r="B57" s="17"/>
      <c r="C57" s="18"/>
      <c r="D57" s="47"/>
      <c r="E57" s="18"/>
      <c r="F57" s="18"/>
      <c r="G57" s="18"/>
      <c r="H57" s="48"/>
      <c r="I57" s="18"/>
      <c r="J57" s="47"/>
      <c r="K57" s="18"/>
      <c r="L57" s="18"/>
      <c r="M57" s="18"/>
      <c r="N57" s="18"/>
      <c r="O57" s="18"/>
      <c r="P57" s="48"/>
      <c r="Q57" s="18"/>
      <c r="R57" s="19"/>
    </row>
    <row r="58" spans="2:18" ht="13.5">
      <c r="B58" s="17"/>
      <c r="C58" s="18"/>
      <c r="D58" s="47"/>
      <c r="E58" s="18"/>
      <c r="F58" s="18"/>
      <c r="G58" s="18"/>
      <c r="H58" s="48"/>
      <c r="I58" s="18"/>
      <c r="J58" s="47"/>
      <c r="K58" s="18"/>
      <c r="L58" s="18"/>
      <c r="M58" s="18"/>
      <c r="N58" s="18"/>
      <c r="O58" s="18"/>
      <c r="P58" s="48"/>
      <c r="Q58" s="18"/>
      <c r="R58" s="19"/>
    </row>
    <row r="59" spans="2:18" s="1" customFormat="1" ht="15">
      <c r="B59" s="29"/>
      <c r="C59" s="30"/>
      <c r="D59" s="49" t="s">
        <v>49</v>
      </c>
      <c r="E59" s="50"/>
      <c r="F59" s="50"/>
      <c r="G59" s="51" t="s">
        <v>50</v>
      </c>
      <c r="H59" s="52"/>
      <c r="I59" s="30"/>
      <c r="J59" s="49" t="s">
        <v>49</v>
      </c>
      <c r="K59" s="50"/>
      <c r="L59" s="50"/>
      <c r="M59" s="50"/>
      <c r="N59" s="51" t="s">
        <v>50</v>
      </c>
      <c r="O59" s="50"/>
      <c r="P59" s="52"/>
      <c r="Q59" s="30"/>
      <c r="R59" s="31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9"/>
      <c r="C61" s="30"/>
      <c r="D61" s="44" t="s">
        <v>51</v>
      </c>
      <c r="E61" s="45"/>
      <c r="F61" s="45"/>
      <c r="G61" s="45"/>
      <c r="H61" s="46"/>
      <c r="I61" s="30"/>
      <c r="J61" s="44" t="s">
        <v>52</v>
      </c>
      <c r="K61" s="45"/>
      <c r="L61" s="45"/>
      <c r="M61" s="45"/>
      <c r="N61" s="45"/>
      <c r="O61" s="45"/>
      <c r="P61" s="46"/>
      <c r="Q61" s="30"/>
      <c r="R61" s="31"/>
    </row>
    <row r="62" spans="2:18" ht="13.5">
      <c r="B62" s="17"/>
      <c r="C62" s="18"/>
      <c r="D62" s="47"/>
      <c r="E62" s="18"/>
      <c r="F62" s="18"/>
      <c r="G62" s="18"/>
      <c r="H62" s="48"/>
      <c r="I62" s="18"/>
      <c r="J62" s="47"/>
      <c r="K62" s="18"/>
      <c r="L62" s="18"/>
      <c r="M62" s="18"/>
      <c r="N62" s="18"/>
      <c r="O62" s="18"/>
      <c r="P62" s="48"/>
      <c r="Q62" s="18"/>
      <c r="R62" s="19"/>
    </row>
    <row r="63" spans="2:18" ht="13.5">
      <c r="B63" s="17"/>
      <c r="C63" s="18"/>
      <c r="D63" s="47"/>
      <c r="E63" s="18"/>
      <c r="F63" s="18"/>
      <c r="G63" s="18"/>
      <c r="H63" s="48"/>
      <c r="I63" s="18"/>
      <c r="J63" s="47"/>
      <c r="K63" s="18"/>
      <c r="L63" s="18"/>
      <c r="M63" s="18"/>
      <c r="N63" s="18"/>
      <c r="O63" s="18"/>
      <c r="P63" s="48"/>
      <c r="Q63" s="18"/>
      <c r="R63" s="19"/>
    </row>
    <row r="64" spans="2:18" ht="13.5">
      <c r="B64" s="17"/>
      <c r="C64" s="18"/>
      <c r="D64" s="47"/>
      <c r="E64" s="18"/>
      <c r="F64" s="18"/>
      <c r="G64" s="18"/>
      <c r="H64" s="48"/>
      <c r="I64" s="18"/>
      <c r="J64" s="47"/>
      <c r="K64" s="18"/>
      <c r="L64" s="18"/>
      <c r="M64" s="18"/>
      <c r="N64" s="18"/>
      <c r="O64" s="18"/>
      <c r="P64" s="48"/>
      <c r="Q64" s="18"/>
      <c r="R64" s="19"/>
    </row>
    <row r="65" spans="2:18" ht="13.5">
      <c r="B65" s="17"/>
      <c r="C65" s="18"/>
      <c r="D65" s="47"/>
      <c r="E65" s="18"/>
      <c r="F65" s="18"/>
      <c r="G65" s="18"/>
      <c r="H65" s="48"/>
      <c r="I65" s="18"/>
      <c r="J65" s="47"/>
      <c r="K65" s="18"/>
      <c r="L65" s="18"/>
      <c r="M65" s="18"/>
      <c r="N65" s="18"/>
      <c r="O65" s="18"/>
      <c r="P65" s="48"/>
      <c r="Q65" s="18"/>
      <c r="R65" s="19"/>
    </row>
    <row r="66" spans="2:18" ht="13.5">
      <c r="B66" s="17"/>
      <c r="C66" s="18"/>
      <c r="D66" s="47"/>
      <c r="E66" s="18"/>
      <c r="F66" s="18"/>
      <c r="G66" s="18"/>
      <c r="H66" s="48"/>
      <c r="I66" s="18"/>
      <c r="J66" s="47"/>
      <c r="K66" s="18"/>
      <c r="L66" s="18"/>
      <c r="M66" s="18"/>
      <c r="N66" s="18"/>
      <c r="O66" s="18"/>
      <c r="P66" s="48"/>
      <c r="Q66" s="18"/>
      <c r="R66" s="19"/>
    </row>
    <row r="67" spans="2:18" ht="13.5">
      <c r="B67" s="17"/>
      <c r="C67" s="18"/>
      <c r="D67" s="47"/>
      <c r="E67" s="18"/>
      <c r="F67" s="18"/>
      <c r="G67" s="18"/>
      <c r="H67" s="48"/>
      <c r="I67" s="18"/>
      <c r="J67" s="47"/>
      <c r="K67" s="18"/>
      <c r="L67" s="18"/>
      <c r="M67" s="18"/>
      <c r="N67" s="18"/>
      <c r="O67" s="18"/>
      <c r="P67" s="48"/>
      <c r="Q67" s="18"/>
      <c r="R67" s="19"/>
    </row>
    <row r="68" spans="2:18" ht="13.5">
      <c r="B68" s="17"/>
      <c r="C68" s="18"/>
      <c r="D68" s="47"/>
      <c r="E68" s="18"/>
      <c r="F68" s="18"/>
      <c r="G68" s="18"/>
      <c r="H68" s="48"/>
      <c r="I68" s="18"/>
      <c r="J68" s="47"/>
      <c r="K68" s="18"/>
      <c r="L68" s="18"/>
      <c r="M68" s="18"/>
      <c r="N68" s="18"/>
      <c r="O68" s="18"/>
      <c r="P68" s="48"/>
      <c r="Q68" s="18"/>
      <c r="R68" s="19"/>
    </row>
    <row r="69" spans="2:18" ht="13.5">
      <c r="B69" s="17"/>
      <c r="C69" s="18"/>
      <c r="D69" s="47"/>
      <c r="E69" s="18"/>
      <c r="F69" s="18"/>
      <c r="G69" s="18"/>
      <c r="H69" s="48"/>
      <c r="I69" s="18"/>
      <c r="J69" s="47"/>
      <c r="K69" s="18"/>
      <c r="L69" s="18"/>
      <c r="M69" s="18"/>
      <c r="N69" s="18"/>
      <c r="O69" s="18"/>
      <c r="P69" s="48"/>
      <c r="Q69" s="18"/>
      <c r="R69" s="19"/>
    </row>
    <row r="70" spans="2:18" s="1" customFormat="1" ht="15">
      <c r="B70" s="29"/>
      <c r="C70" s="30"/>
      <c r="D70" s="49" t="s">
        <v>49</v>
      </c>
      <c r="E70" s="50"/>
      <c r="F70" s="50"/>
      <c r="G70" s="51" t="s">
        <v>50</v>
      </c>
      <c r="H70" s="52"/>
      <c r="I70" s="30"/>
      <c r="J70" s="49" t="s">
        <v>49</v>
      </c>
      <c r="K70" s="50"/>
      <c r="L70" s="50"/>
      <c r="M70" s="50"/>
      <c r="N70" s="51" t="s">
        <v>50</v>
      </c>
      <c r="O70" s="50"/>
      <c r="P70" s="52"/>
      <c r="Q70" s="30"/>
      <c r="R70" s="31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" customHeight="1">
      <c r="B76" s="29"/>
      <c r="C76" s="178" t="s">
        <v>97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5" t="s">
        <v>15</v>
      </c>
      <c r="D78" s="30"/>
      <c r="E78" s="30"/>
      <c r="F78" s="218" t="str">
        <f>F6</f>
        <v>LÁVKA PRE CHODCOV CEZ RYBNÍK V ZOO - SNV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0"/>
      <c r="R78" s="31"/>
    </row>
    <row r="79" spans="2:18" s="1" customFormat="1" ht="36.95" customHeight="1">
      <c r="B79" s="29"/>
      <c r="C79" s="63" t="s">
        <v>93</v>
      </c>
      <c r="D79" s="30"/>
      <c r="E79" s="30"/>
      <c r="F79" s="211" t="str">
        <f>F7</f>
        <v>SO - Lávka pre chodcov cez rybník v ZOO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5" t="s">
        <v>19</v>
      </c>
      <c r="D81" s="30"/>
      <c r="E81" s="30"/>
      <c r="F81" s="23" t="str">
        <f>F9</f>
        <v>ZOOLOGICKÁ ZÁHRADA, Sadová 6,  Spišská Nová  Ves</v>
      </c>
      <c r="G81" s="30"/>
      <c r="H81" s="30"/>
      <c r="I81" s="30"/>
      <c r="J81" s="30"/>
      <c r="K81" s="25" t="s">
        <v>21</v>
      </c>
      <c r="L81" s="30"/>
      <c r="M81" s="224" t="str">
        <f>IF(O9="","",O9)</f>
        <v>Vyplň údaj</v>
      </c>
      <c r="N81" s="197"/>
      <c r="O81" s="197"/>
      <c r="P81" s="197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5" t="s">
        <v>22</v>
      </c>
      <c r="D83" s="30"/>
      <c r="E83" s="30"/>
      <c r="F83" s="23" t="str">
        <f>E12</f>
        <v>ZOOLOGICKÁ ZÁHRADA, Sadová 6,  Spišská Nová Ves</v>
      </c>
      <c r="G83" s="30"/>
      <c r="H83" s="30"/>
      <c r="I83" s="30"/>
      <c r="J83" s="30"/>
      <c r="K83" s="25" t="s">
        <v>28</v>
      </c>
      <c r="L83" s="30"/>
      <c r="M83" s="183" t="str">
        <f>E18</f>
        <v>Ing. M. König, STATSTAV s.r.o.</v>
      </c>
      <c r="N83" s="197"/>
      <c r="O83" s="197"/>
      <c r="P83" s="197"/>
      <c r="Q83" s="197"/>
      <c r="R83" s="31"/>
    </row>
    <row r="84" spans="2:18" s="1" customFormat="1" ht="14.45" customHeight="1">
      <c r="B84" s="29"/>
      <c r="C84" s="25" t="s">
        <v>26</v>
      </c>
      <c r="D84" s="30"/>
      <c r="E84" s="30"/>
      <c r="F84" s="23" t="str">
        <f>IF(E15="","",E15)</f>
        <v>Vyplň údaj</v>
      </c>
      <c r="G84" s="30"/>
      <c r="H84" s="30"/>
      <c r="I84" s="30"/>
      <c r="J84" s="30"/>
      <c r="K84" s="25" t="s">
        <v>32</v>
      </c>
      <c r="L84" s="30"/>
      <c r="M84" s="183" t="str">
        <f>E21</f>
        <v>Vyplň údaj</v>
      </c>
      <c r="N84" s="197"/>
      <c r="O84" s="197"/>
      <c r="P84" s="197"/>
      <c r="Q84" s="197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25" t="s">
        <v>98</v>
      </c>
      <c r="D86" s="226"/>
      <c r="E86" s="226"/>
      <c r="F86" s="226"/>
      <c r="G86" s="226"/>
      <c r="H86" s="104"/>
      <c r="I86" s="104"/>
      <c r="J86" s="104"/>
      <c r="K86" s="104"/>
      <c r="L86" s="104"/>
      <c r="M86" s="104"/>
      <c r="N86" s="225" t="s">
        <v>99</v>
      </c>
      <c r="O86" s="197"/>
      <c r="P86" s="197"/>
      <c r="Q86" s="197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111" t="s">
        <v>100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8">
        <f>N128</f>
        <v>0</v>
      </c>
      <c r="O88" s="197"/>
      <c r="P88" s="197"/>
      <c r="Q88" s="197"/>
      <c r="R88" s="31"/>
      <c r="AU88" s="13" t="s">
        <v>101</v>
      </c>
    </row>
    <row r="89" spans="2:18" s="6" customFormat="1" ht="24.95" customHeight="1">
      <c r="B89" s="112"/>
      <c r="C89" s="113"/>
      <c r="D89" s="114" t="s">
        <v>102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7">
        <f>N129</f>
        <v>0</v>
      </c>
      <c r="O89" s="228"/>
      <c r="P89" s="228"/>
      <c r="Q89" s="228"/>
      <c r="R89" s="115"/>
    </row>
    <row r="90" spans="2:18" s="7" customFormat="1" ht="19.9" customHeight="1">
      <c r="B90" s="116"/>
      <c r="C90" s="117"/>
      <c r="D90" s="92" t="s">
        <v>103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99">
        <f>N130</f>
        <v>0</v>
      </c>
      <c r="O90" s="229"/>
      <c r="P90" s="229"/>
      <c r="Q90" s="229"/>
      <c r="R90" s="118"/>
    </row>
    <row r="91" spans="2:18" s="7" customFormat="1" ht="19.9" customHeight="1">
      <c r="B91" s="116"/>
      <c r="C91" s="117"/>
      <c r="D91" s="92" t="s">
        <v>104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99">
        <f>N146</f>
        <v>0</v>
      </c>
      <c r="O91" s="229"/>
      <c r="P91" s="229"/>
      <c r="Q91" s="229"/>
      <c r="R91" s="118"/>
    </row>
    <row r="92" spans="2:18" s="7" customFormat="1" ht="19.9" customHeight="1">
      <c r="B92" s="116"/>
      <c r="C92" s="117"/>
      <c r="D92" s="92" t="s">
        <v>105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99">
        <f>N159</f>
        <v>0</v>
      </c>
      <c r="O92" s="229"/>
      <c r="P92" s="229"/>
      <c r="Q92" s="229"/>
      <c r="R92" s="118"/>
    </row>
    <row r="93" spans="2:18" s="7" customFormat="1" ht="19.9" customHeight="1">
      <c r="B93" s="116"/>
      <c r="C93" s="117"/>
      <c r="D93" s="92" t="s">
        <v>106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99">
        <f>N161</f>
        <v>0</v>
      </c>
      <c r="O93" s="229"/>
      <c r="P93" s="229"/>
      <c r="Q93" s="229"/>
      <c r="R93" s="118"/>
    </row>
    <row r="94" spans="2:18" s="7" customFormat="1" ht="19.9" customHeight="1">
      <c r="B94" s="116"/>
      <c r="C94" s="117"/>
      <c r="D94" s="92" t="s">
        <v>107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99">
        <f>N167</f>
        <v>0</v>
      </c>
      <c r="O94" s="229"/>
      <c r="P94" s="229"/>
      <c r="Q94" s="229"/>
      <c r="R94" s="118"/>
    </row>
    <row r="95" spans="2:18" s="7" customFormat="1" ht="19.9" customHeight="1">
      <c r="B95" s="116"/>
      <c r="C95" s="117"/>
      <c r="D95" s="92" t="s">
        <v>108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99">
        <f>N171</f>
        <v>0</v>
      </c>
      <c r="O95" s="229"/>
      <c r="P95" s="229"/>
      <c r="Q95" s="229"/>
      <c r="R95" s="118"/>
    </row>
    <row r="96" spans="2:18" s="6" customFormat="1" ht="24.95" customHeight="1">
      <c r="B96" s="112"/>
      <c r="C96" s="113"/>
      <c r="D96" s="114" t="s">
        <v>109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27">
        <f>N173</f>
        <v>0</v>
      </c>
      <c r="O96" s="228"/>
      <c r="P96" s="228"/>
      <c r="Q96" s="228"/>
      <c r="R96" s="115"/>
    </row>
    <row r="97" spans="2:18" s="7" customFormat="1" ht="19.9" customHeight="1">
      <c r="B97" s="116"/>
      <c r="C97" s="117"/>
      <c r="D97" s="92" t="s">
        <v>110</v>
      </c>
      <c r="E97" s="117"/>
      <c r="F97" s="117"/>
      <c r="G97" s="117"/>
      <c r="H97" s="117"/>
      <c r="I97" s="117"/>
      <c r="J97" s="117"/>
      <c r="K97" s="117"/>
      <c r="L97" s="117"/>
      <c r="M97" s="117"/>
      <c r="N97" s="199">
        <f>N174</f>
        <v>0</v>
      </c>
      <c r="O97" s="229"/>
      <c r="P97" s="229"/>
      <c r="Q97" s="229"/>
      <c r="R97" s="118"/>
    </row>
    <row r="98" spans="2:18" s="7" customFormat="1" ht="19.9" customHeight="1">
      <c r="B98" s="116"/>
      <c r="C98" s="117"/>
      <c r="D98" s="92" t="s">
        <v>111</v>
      </c>
      <c r="E98" s="117"/>
      <c r="F98" s="117"/>
      <c r="G98" s="117"/>
      <c r="H98" s="117"/>
      <c r="I98" s="117"/>
      <c r="J98" s="117"/>
      <c r="K98" s="117"/>
      <c r="L98" s="117"/>
      <c r="M98" s="117"/>
      <c r="N98" s="199">
        <f>N177</f>
        <v>0</v>
      </c>
      <c r="O98" s="229"/>
      <c r="P98" s="229"/>
      <c r="Q98" s="229"/>
      <c r="R98" s="118"/>
    </row>
    <row r="99" spans="2:18" s="7" customFormat="1" ht="19.9" customHeight="1">
      <c r="B99" s="116"/>
      <c r="C99" s="117"/>
      <c r="D99" s="92" t="s">
        <v>112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99">
        <f>N188</f>
        <v>0</v>
      </c>
      <c r="O99" s="229"/>
      <c r="P99" s="229"/>
      <c r="Q99" s="229"/>
      <c r="R99" s="118"/>
    </row>
    <row r="100" spans="2:18" s="7" customFormat="1" ht="19.9" customHeight="1">
      <c r="B100" s="116"/>
      <c r="C100" s="117"/>
      <c r="D100" s="92" t="s">
        <v>113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199">
        <f>N193</f>
        <v>0</v>
      </c>
      <c r="O100" s="229"/>
      <c r="P100" s="229"/>
      <c r="Q100" s="229"/>
      <c r="R100" s="118"/>
    </row>
    <row r="101" spans="2:18" s="6" customFormat="1" ht="21.75" customHeight="1">
      <c r="B101" s="112"/>
      <c r="C101" s="113"/>
      <c r="D101" s="114" t="s">
        <v>114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30">
        <f>N196</f>
        <v>0</v>
      </c>
      <c r="O101" s="228"/>
      <c r="P101" s="228"/>
      <c r="Q101" s="228"/>
      <c r="R101" s="115"/>
    </row>
    <row r="102" spans="2:18" s="1" customFormat="1" ht="21.75" customHeight="1"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1"/>
    </row>
    <row r="103" spans="2:21" s="1" customFormat="1" ht="29.25" customHeight="1">
      <c r="B103" s="29"/>
      <c r="C103" s="111" t="s">
        <v>115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231">
        <f>ROUND(N104+N105+N106+N107+N108+N109,2)</f>
        <v>0</v>
      </c>
      <c r="O103" s="197"/>
      <c r="P103" s="197"/>
      <c r="Q103" s="197"/>
      <c r="R103" s="31"/>
      <c r="T103" s="119"/>
      <c r="U103" s="120" t="s">
        <v>37</v>
      </c>
    </row>
    <row r="104" spans="2:65" s="1" customFormat="1" ht="18" customHeight="1">
      <c r="B104" s="121"/>
      <c r="C104" s="122"/>
      <c r="D104" s="196" t="s">
        <v>116</v>
      </c>
      <c r="E104" s="232"/>
      <c r="F104" s="232"/>
      <c r="G104" s="232"/>
      <c r="H104" s="232"/>
      <c r="I104" s="122"/>
      <c r="J104" s="122"/>
      <c r="K104" s="122"/>
      <c r="L104" s="122"/>
      <c r="M104" s="122"/>
      <c r="N104" s="198">
        <f>ROUND(N88*T104,2)</f>
        <v>0</v>
      </c>
      <c r="O104" s="232"/>
      <c r="P104" s="232"/>
      <c r="Q104" s="232"/>
      <c r="R104" s="123"/>
      <c r="S104" s="122"/>
      <c r="T104" s="124"/>
      <c r="U104" s="125" t="s">
        <v>40</v>
      </c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7" t="s">
        <v>117</v>
      </c>
      <c r="AZ104" s="126"/>
      <c r="BA104" s="126"/>
      <c r="BB104" s="126"/>
      <c r="BC104" s="126"/>
      <c r="BD104" s="126"/>
      <c r="BE104" s="128">
        <f aca="true" t="shared" si="0" ref="BE104:BE109">IF(U104="základná",N104,0)</f>
        <v>0</v>
      </c>
      <c r="BF104" s="128">
        <f aca="true" t="shared" si="1" ref="BF104:BF109">IF(U104="znížená",N104,0)</f>
        <v>0</v>
      </c>
      <c r="BG104" s="128">
        <f aca="true" t="shared" si="2" ref="BG104:BG109">IF(U104="zákl. prenesená",N104,0)</f>
        <v>0</v>
      </c>
      <c r="BH104" s="128">
        <f aca="true" t="shared" si="3" ref="BH104:BH109">IF(U104="zníž. prenesená",N104,0)</f>
        <v>0</v>
      </c>
      <c r="BI104" s="128">
        <f aca="true" t="shared" si="4" ref="BI104:BI109">IF(U104="nulová",N104,0)</f>
        <v>0</v>
      </c>
      <c r="BJ104" s="127" t="s">
        <v>118</v>
      </c>
      <c r="BK104" s="126"/>
      <c r="BL104" s="126"/>
      <c r="BM104" s="126"/>
    </row>
    <row r="105" spans="2:65" s="1" customFormat="1" ht="18" customHeight="1">
      <c r="B105" s="121"/>
      <c r="C105" s="122"/>
      <c r="D105" s="196" t="s">
        <v>119</v>
      </c>
      <c r="E105" s="232"/>
      <c r="F105" s="232"/>
      <c r="G105" s="232"/>
      <c r="H105" s="232"/>
      <c r="I105" s="122"/>
      <c r="J105" s="122"/>
      <c r="K105" s="122"/>
      <c r="L105" s="122"/>
      <c r="M105" s="122"/>
      <c r="N105" s="198">
        <f>ROUND(N88*T105,2)</f>
        <v>0</v>
      </c>
      <c r="O105" s="232"/>
      <c r="P105" s="232"/>
      <c r="Q105" s="232"/>
      <c r="R105" s="123"/>
      <c r="S105" s="122"/>
      <c r="T105" s="124"/>
      <c r="U105" s="125" t="s">
        <v>40</v>
      </c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7" t="s">
        <v>117</v>
      </c>
      <c r="AZ105" s="126"/>
      <c r="BA105" s="126"/>
      <c r="BB105" s="126"/>
      <c r="BC105" s="126"/>
      <c r="BD105" s="126"/>
      <c r="BE105" s="128">
        <f t="shared" si="0"/>
        <v>0</v>
      </c>
      <c r="BF105" s="128">
        <f t="shared" si="1"/>
        <v>0</v>
      </c>
      <c r="BG105" s="128">
        <f t="shared" si="2"/>
        <v>0</v>
      </c>
      <c r="BH105" s="128">
        <f t="shared" si="3"/>
        <v>0</v>
      </c>
      <c r="BI105" s="128">
        <f t="shared" si="4"/>
        <v>0</v>
      </c>
      <c r="BJ105" s="127" t="s">
        <v>118</v>
      </c>
      <c r="BK105" s="126"/>
      <c r="BL105" s="126"/>
      <c r="BM105" s="126"/>
    </row>
    <row r="106" spans="2:65" s="1" customFormat="1" ht="18" customHeight="1">
      <c r="B106" s="121"/>
      <c r="C106" s="122"/>
      <c r="D106" s="196" t="s">
        <v>120</v>
      </c>
      <c r="E106" s="232"/>
      <c r="F106" s="232"/>
      <c r="G106" s="232"/>
      <c r="H106" s="232"/>
      <c r="I106" s="122"/>
      <c r="J106" s="122"/>
      <c r="K106" s="122"/>
      <c r="L106" s="122"/>
      <c r="M106" s="122"/>
      <c r="N106" s="198">
        <f>ROUND(N88*T106,2)</f>
        <v>0</v>
      </c>
      <c r="O106" s="232"/>
      <c r="P106" s="232"/>
      <c r="Q106" s="232"/>
      <c r="R106" s="123"/>
      <c r="S106" s="122"/>
      <c r="T106" s="124"/>
      <c r="U106" s="125" t="s">
        <v>40</v>
      </c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7" t="s">
        <v>117</v>
      </c>
      <c r="AZ106" s="126"/>
      <c r="BA106" s="126"/>
      <c r="BB106" s="126"/>
      <c r="BC106" s="126"/>
      <c r="BD106" s="126"/>
      <c r="BE106" s="128">
        <f t="shared" si="0"/>
        <v>0</v>
      </c>
      <c r="BF106" s="128">
        <f t="shared" si="1"/>
        <v>0</v>
      </c>
      <c r="BG106" s="128">
        <f t="shared" si="2"/>
        <v>0</v>
      </c>
      <c r="BH106" s="128">
        <f t="shared" si="3"/>
        <v>0</v>
      </c>
      <c r="BI106" s="128">
        <f t="shared" si="4"/>
        <v>0</v>
      </c>
      <c r="BJ106" s="127" t="s">
        <v>118</v>
      </c>
      <c r="BK106" s="126"/>
      <c r="BL106" s="126"/>
      <c r="BM106" s="126"/>
    </row>
    <row r="107" spans="2:65" s="1" customFormat="1" ht="18" customHeight="1">
      <c r="B107" s="121"/>
      <c r="C107" s="122"/>
      <c r="D107" s="196" t="s">
        <v>121</v>
      </c>
      <c r="E107" s="232"/>
      <c r="F107" s="232"/>
      <c r="G107" s="232"/>
      <c r="H107" s="232"/>
      <c r="I107" s="122"/>
      <c r="J107" s="122"/>
      <c r="K107" s="122"/>
      <c r="L107" s="122"/>
      <c r="M107" s="122"/>
      <c r="N107" s="198">
        <f>ROUND(N88*T107,2)</f>
        <v>0</v>
      </c>
      <c r="O107" s="232"/>
      <c r="P107" s="232"/>
      <c r="Q107" s="232"/>
      <c r="R107" s="123"/>
      <c r="S107" s="122"/>
      <c r="T107" s="124"/>
      <c r="U107" s="125" t="s">
        <v>40</v>
      </c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7" t="s">
        <v>117</v>
      </c>
      <c r="AZ107" s="126"/>
      <c r="BA107" s="126"/>
      <c r="BB107" s="126"/>
      <c r="BC107" s="126"/>
      <c r="BD107" s="126"/>
      <c r="BE107" s="128">
        <f t="shared" si="0"/>
        <v>0</v>
      </c>
      <c r="BF107" s="128">
        <f t="shared" si="1"/>
        <v>0</v>
      </c>
      <c r="BG107" s="128">
        <f t="shared" si="2"/>
        <v>0</v>
      </c>
      <c r="BH107" s="128">
        <f t="shared" si="3"/>
        <v>0</v>
      </c>
      <c r="BI107" s="128">
        <f t="shared" si="4"/>
        <v>0</v>
      </c>
      <c r="BJ107" s="127" t="s">
        <v>118</v>
      </c>
      <c r="BK107" s="126"/>
      <c r="BL107" s="126"/>
      <c r="BM107" s="126"/>
    </row>
    <row r="108" spans="2:65" s="1" customFormat="1" ht="18" customHeight="1">
      <c r="B108" s="121"/>
      <c r="C108" s="122"/>
      <c r="D108" s="196" t="s">
        <v>122</v>
      </c>
      <c r="E108" s="232"/>
      <c r="F108" s="232"/>
      <c r="G108" s="232"/>
      <c r="H108" s="232"/>
      <c r="I108" s="122"/>
      <c r="J108" s="122"/>
      <c r="K108" s="122"/>
      <c r="L108" s="122"/>
      <c r="M108" s="122"/>
      <c r="N108" s="198">
        <f>ROUND(N88*T108,2)</f>
        <v>0</v>
      </c>
      <c r="O108" s="232"/>
      <c r="P108" s="232"/>
      <c r="Q108" s="232"/>
      <c r="R108" s="123"/>
      <c r="S108" s="122"/>
      <c r="T108" s="124"/>
      <c r="U108" s="125" t="s">
        <v>40</v>
      </c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7" t="s">
        <v>117</v>
      </c>
      <c r="AZ108" s="126"/>
      <c r="BA108" s="126"/>
      <c r="BB108" s="126"/>
      <c r="BC108" s="126"/>
      <c r="BD108" s="126"/>
      <c r="BE108" s="128">
        <f t="shared" si="0"/>
        <v>0</v>
      </c>
      <c r="BF108" s="128">
        <f t="shared" si="1"/>
        <v>0</v>
      </c>
      <c r="BG108" s="128">
        <f t="shared" si="2"/>
        <v>0</v>
      </c>
      <c r="BH108" s="128">
        <f t="shared" si="3"/>
        <v>0</v>
      </c>
      <c r="BI108" s="128">
        <f t="shared" si="4"/>
        <v>0</v>
      </c>
      <c r="BJ108" s="127" t="s">
        <v>118</v>
      </c>
      <c r="BK108" s="126"/>
      <c r="BL108" s="126"/>
      <c r="BM108" s="126"/>
    </row>
    <row r="109" spans="2:65" s="1" customFormat="1" ht="18" customHeight="1">
      <c r="B109" s="121"/>
      <c r="C109" s="122"/>
      <c r="D109" s="129" t="s">
        <v>123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198">
        <f>ROUND(N88*T109,2)</f>
        <v>0</v>
      </c>
      <c r="O109" s="232"/>
      <c r="P109" s="232"/>
      <c r="Q109" s="232"/>
      <c r="R109" s="123"/>
      <c r="S109" s="122"/>
      <c r="T109" s="130"/>
      <c r="U109" s="131" t="s">
        <v>40</v>
      </c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7" t="s">
        <v>124</v>
      </c>
      <c r="AZ109" s="126"/>
      <c r="BA109" s="126"/>
      <c r="BB109" s="126"/>
      <c r="BC109" s="126"/>
      <c r="BD109" s="126"/>
      <c r="BE109" s="128">
        <f t="shared" si="0"/>
        <v>0</v>
      </c>
      <c r="BF109" s="128">
        <f t="shared" si="1"/>
        <v>0</v>
      </c>
      <c r="BG109" s="128">
        <f t="shared" si="2"/>
        <v>0</v>
      </c>
      <c r="BH109" s="128">
        <f t="shared" si="3"/>
        <v>0</v>
      </c>
      <c r="BI109" s="128">
        <f t="shared" si="4"/>
        <v>0</v>
      </c>
      <c r="BJ109" s="127" t="s">
        <v>118</v>
      </c>
      <c r="BK109" s="126"/>
      <c r="BL109" s="126"/>
      <c r="BM109" s="126"/>
    </row>
    <row r="110" spans="2:18" s="1" customFormat="1" ht="13.5"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</row>
    <row r="111" spans="2:18" s="1" customFormat="1" ht="29.25" customHeight="1">
      <c r="B111" s="29"/>
      <c r="C111" s="103" t="s">
        <v>90</v>
      </c>
      <c r="D111" s="104"/>
      <c r="E111" s="104"/>
      <c r="F111" s="104"/>
      <c r="G111" s="104"/>
      <c r="H111" s="104"/>
      <c r="I111" s="104"/>
      <c r="J111" s="104"/>
      <c r="K111" s="104"/>
      <c r="L111" s="209">
        <f>ROUND(SUM(N88+N103),2)</f>
        <v>0</v>
      </c>
      <c r="M111" s="226"/>
      <c r="N111" s="226"/>
      <c r="O111" s="226"/>
      <c r="P111" s="226"/>
      <c r="Q111" s="226"/>
      <c r="R111" s="31"/>
    </row>
    <row r="112" spans="2:18" s="1" customFormat="1" ht="6.95" customHeight="1"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5"/>
    </row>
    <row r="116" spans="2:18" s="1" customFormat="1" ht="6.95" customHeight="1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spans="2:18" s="1" customFormat="1" ht="36.95" customHeight="1">
      <c r="B117" s="29"/>
      <c r="C117" s="178" t="s">
        <v>125</v>
      </c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31"/>
    </row>
    <row r="118" spans="2:18" s="1" customFormat="1" ht="6.95" customHeight="1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1"/>
    </row>
    <row r="119" spans="2:18" s="1" customFormat="1" ht="30" customHeight="1">
      <c r="B119" s="29"/>
      <c r="C119" s="25" t="s">
        <v>15</v>
      </c>
      <c r="D119" s="30"/>
      <c r="E119" s="30"/>
      <c r="F119" s="218" t="str">
        <f>F6</f>
        <v>LÁVKA PRE CHODCOV CEZ RYBNÍK V ZOO - SNV</v>
      </c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30"/>
      <c r="R119" s="31"/>
    </row>
    <row r="120" spans="2:18" s="1" customFormat="1" ht="36.95" customHeight="1">
      <c r="B120" s="29"/>
      <c r="C120" s="63" t="s">
        <v>93</v>
      </c>
      <c r="D120" s="30"/>
      <c r="E120" s="30"/>
      <c r="F120" s="211" t="str">
        <f>F7</f>
        <v>SO - Lávka pre chodcov cez rybník v ZOO</v>
      </c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30"/>
      <c r="R120" s="31"/>
    </row>
    <row r="121" spans="2:18" s="1" customFormat="1" ht="6.95" customHeight="1"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1"/>
    </row>
    <row r="122" spans="2:18" s="1" customFormat="1" ht="18" customHeight="1">
      <c r="B122" s="29"/>
      <c r="C122" s="25" t="s">
        <v>19</v>
      </c>
      <c r="D122" s="30"/>
      <c r="E122" s="30"/>
      <c r="F122" s="23" t="str">
        <f>F9</f>
        <v>ZOOLOGICKÁ ZÁHRADA, Sadová 6,  Spišská Nová  Ves</v>
      </c>
      <c r="G122" s="30"/>
      <c r="H122" s="30"/>
      <c r="I122" s="30"/>
      <c r="J122" s="30"/>
      <c r="K122" s="25" t="s">
        <v>21</v>
      </c>
      <c r="L122" s="30"/>
      <c r="M122" s="224" t="str">
        <f>IF(O9="","",O9)</f>
        <v>Vyplň údaj</v>
      </c>
      <c r="N122" s="197"/>
      <c r="O122" s="197"/>
      <c r="P122" s="197"/>
      <c r="Q122" s="30"/>
      <c r="R122" s="31"/>
    </row>
    <row r="123" spans="2:18" s="1" customFormat="1" ht="6.95" customHeight="1"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1"/>
    </row>
    <row r="124" spans="2:18" s="1" customFormat="1" ht="15">
      <c r="B124" s="29"/>
      <c r="C124" s="25" t="s">
        <v>22</v>
      </c>
      <c r="D124" s="30"/>
      <c r="E124" s="30"/>
      <c r="F124" s="23" t="str">
        <f>E12</f>
        <v>ZOOLOGICKÁ ZÁHRADA, Sadová 6,  Spišská Nová Ves</v>
      </c>
      <c r="G124" s="30"/>
      <c r="H124" s="30"/>
      <c r="I124" s="30"/>
      <c r="J124" s="30"/>
      <c r="K124" s="25" t="s">
        <v>28</v>
      </c>
      <c r="L124" s="30"/>
      <c r="M124" s="183" t="str">
        <f>E18</f>
        <v>Ing. M. König, STATSTAV s.r.o.</v>
      </c>
      <c r="N124" s="197"/>
      <c r="O124" s="197"/>
      <c r="P124" s="197"/>
      <c r="Q124" s="197"/>
      <c r="R124" s="31"/>
    </row>
    <row r="125" spans="2:18" s="1" customFormat="1" ht="14.45" customHeight="1">
      <c r="B125" s="29"/>
      <c r="C125" s="25" t="s">
        <v>26</v>
      </c>
      <c r="D125" s="30"/>
      <c r="E125" s="30"/>
      <c r="F125" s="23" t="str">
        <f>IF(E15="","",E15)</f>
        <v>Vyplň údaj</v>
      </c>
      <c r="G125" s="30"/>
      <c r="H125" s="30"/>
      <c r="I125" s="30"/>
      <c r="J125" s="30"/>
      <c r="K125" s="25" t="s">
        <v>32</v>
      </c>
      <c r="L125" s="30"/>
      <c r="M125" s="183" t="str">
        <f>E21</f>
        <v>Vyplň údaj</v>
      </c>
      <c r="N125" s="197"/>
      <c r="O125" s="197"/>
      <c r="P125" s="197"/>
      <c r="Q125" s="197"/>
      <c r="R125" s="31"/>
    </row>
    <row r="126" spans="2:18" s="1" customFormat="1" ht="10.35" customHeight="1"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1"/>
    </row>
    <row r="127" spans="2:27" s="8" customFormat="1" ht="29.25" customHeight="1">
      <c r="B127" s="132"/>
      <c r="C127" s="133" t="s">
        <v>126</v>
      </c>
      <c r="D127" s="134" t="s">
        <v>127</v>
      </c>
      <c r="E127" s="134" t="s">
        <v>55</v>
      </c>
      <c r="F127" s="233" t="s">
        <v>128</v>
      </c>
      <c r="G127" s="234"/>
      <c r="H127" s="234"/>
      <c r="I127" s="234"/>
      <c r="J127" s="134" t="s">
        <v>129</v>
      </c>
      <c r="K127" s="134" t="s">
        <v>130</v>
      </c>
      <c r="L127" s="235" t="s">
        <v>131</v>
      </c>
      <c r="M127" s="234"/>
      <c r="N127" s="233" t="s">
        <v>99</v>
      </c>
      <c r="O127" s="234"/>
      <c r="P127" s="234"/>
      <c r="Q127" s="236"/>
      <c r="R127" s="135"/>
      <c r="T127" s="71" t="s">
        <v>132</v>
      </c>
      <c r="U127" s="72" t="s">
        <v>37</v>
      </c>
      <c r="V127" s="72" t="s">
        <v>133</v>
      </c>
      <c r="W127" s="72" t="s">
        <v>134</v>
      </c>
      <c r="X127" s="72" t="s">
        <v>135</v>
      </c>
      <c r="Y127" s="72" t="s">
        <v>136</v>
      </c>
      <c r="Z127" s="72" t="s">
        <v>137</v>
      </c>
      <c r="AA127" s="73" t="s">
        <v>138</v>
      </c>
    </row>
    <row r="128" spans="2:63" s="1" customFormat="1" ht="29.25" customHeight="1">
      <c r="B128" s="29"/>
      <c r="C128" s="75" t="s">
        <v>96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241">
        <f>BK128</f>
        <v>0</v>
      </c>
      <c r="O128" s="242"/>
      <c r="P128" s="242"/>
      <c r="Q128" s="242"/>
      <c r="R128" s="31"/>
      <c r="T128" s="74"/>
      <c r="U128" s="45"/>
      <c r="V128" s="45"/>
      <c r="W128" s="136">
        <f>W129+W173+W196</f>
        <v>0</v>
      </c>
      <c r="X128" s="45"/>
      <c r="Y128" s="136">
        <f>Y129+Y173+Y196</f>
        <v>113.25875601</v>
      </c>
      <c r="Z128" s="45"/>
      <c r="AA128" s="137">
        <f>AA129+AA173+AA196</f>
        <v>0.18</v>
      </c>
      <c r="AT128" s="13" t="s">
        <v>72</v>
      </c>
      <c r="AU128" s="13" t="s">
        <v>101</v>
      </c>
      <c r="BK128" s="138">
        <f>BK129+BK173+BK196</f>
        <v>0</v>
      </c>
    </row>
    <row r="129" spans="2:63" s="9" customFormat="1" ht="37.35" customHeight="1">
      <c r="B129" s="139"/>
      <c r="C129" s="140"/>
      <c r="D129" s="141" t="s">
        <v>102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230">
        <f>BK129</f>
        <v>0</v>
      </c>
      <c r="O129" s="243"/>
      <c r="P129" s="243"/>
      <c r="Q129" s="243"/>
      <c r="R129" s="142"/>
      <c r="T129" s="143"/>
      <c r="U129" s="140"/>
      <c r="V129" s="140"/>
      <c r="W129" s="144">
        <f>W130+W146+W159+W161+W167+W171</f>
        <v>0</v>
      </c>
      <c r="X129" s="140"/>
      <c r="Y129" s="144">
        <f>Y130+Y146+Y159+Y161+Y167+Y171</f>
        <v>99.43888081</v>
      </c>
      <c r="Z129" s="140"/>
      <c r="AA129" s="145">
        <f>AA130+AA146+AA159+AA161+AA167+AA171</f>
        <v>0</v>
      </c>
      <c r="AR129" s="146" t="s">
        <v>80</v>
      </c>
      <c r="AT129" s="147" t="s">
        <v>72</v>
      </c>
      <c r="AU129" s="147" t="s">
        <v>73</v>
      </c>
      <c r="AY129" s="146" t="s">
        <v>139</v>
      </c>
      <c r="BK129" s="148">
        <f>BK130+BK146+BK159+BK161+BK167+BK171</f>
        <v>0</v>
      </c>
    </row>
    <row r="130" spans="2:63" s="9" customFormat="1" ht="19.9" customHeight="1">
      <c r="B130" s="139"/>
      <c r="C130" s="140"/>
      <c r="D130" s="149" t="s">
        <v>103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244">
        <f>BK130</f>
        <v>0</v>
      </c>
      <c r="O130" s="245"/>
      <c r="P130" s="245"/>
      <c r="Q130" s="245"/>
      <c r="R130" s="142"/>
      <c r="T130" s="143"/>
      <c r="U130" s="140"/>
      <c r="V130" s="140"/>
      <c r="W130" s="144">
        <f>SUM(W131:W145)</f>
        <v>0</v>
      </c>
      <c r="X130" s="140"/>
      <c r="Y130" s="144">
        <f>SUM(Y131:Y145)</f>
        <v>0.002781</v>
      </c>
      <c r="Z130" s="140"/>
      <c r="AA130" s="145">
        <f>SUM(AA131:AA145)</f>
        <v>0</v>
      </c>
      <c r="AR130" s="146" t="s">
        <v>80</v>
      </c>
      <c r="AT130" s="147" t="s">
        <v>72</v>
      </c>
      <c r="AU130" s="147" t="s">
        <v>80</v>
      </c>
      <c r="AY130" s="146" t="s">
        <v>139</v>
      </c>
      <c r="BK130" s="148">
        <f>SUM(BK131:BK145)</f>
        <v>0</v>
      </c>
    </row>
    <row r="131" spans="2:65" s="1" customFormat="1" ht="22.5" customHeight="1">
      <c r="B131" s="121"/>
      <c r="C131" s="150" t="s">
        <v>80</v>
      </c>
      <c r="D131" s="150" t="s">
        <v>140</v>
      </c>
      <c r="E131" s="151" t="s">
        <v>141</v>
      </c>
      <c r="F131" s="237" t="s">
        <v>142</v>
      </c>
      <c r="G131" s="238"/>
      <c r="H131" s="238"/>
      <c r="I131" s="238"/>
      <c r="J131" s="152" t="s">
        <v>143</v>
      </c>
      <c r="K131" s="153">
        <v>8</v>
      </c>
      <c r="L131" s="239">
        <v>0</v>
      </c>
      <c r="M131" s="238"/>
      <c r="N131" s="240">
        <f aca="true" t="shared" si="5" ref="N131:N145">ROUND(L131*K131,3)</f>
        <v>0</v>
      </c>
      <c r="O131" s="238"/>
      <c r="P131" s="238"/>
      <c r="Q131" s="238"/>
      <c r="R131" s="123"/>
      <c r="T131" s="155" t="s">
        <v>3</v>
      </c>
      <c r="U131" s="38" t="s">
        <v>40</v>
      </c>
      <c r="V131" s="30"/>
      <c r="W131" s="156">
        <f aca="true" t="shared" si="6" ref="W131:W145">V131*K131</f>
        <v>0</v>
      </c>
      <c r="X131" s="156">
        <v>0</v>
      </c>
      <c r="Y131" s="156">
        <f aca="true" t="shared" si="7" ref="Y131:Y145">X131*K131</f>
        <v>0</v>
      </c>
      <c r="Z131" s="156">
        <v>0</v>
      </c>
      <c r="AA131" s="157">
        <f aca="true" t="shared" si="8" ref="AA131:AA145">Z131*K131</f>
        <v>0</v>
      </c>
      <c r="AR131" s="13" t="s">
        <v>144</v>
      </c>
      <c r="AT131" s="13" t="s">
        <v>140</v>
      </c>
      <c r="AU131" s="13" t="s">
        <v>118</v>
      </c>
      <c r="AY131" s="13" t="s">
        <v>139</v>
      </c>
      <c r="BE131" s="96">
        <f aca="true" t="shared" si="9" ref="BE131:BE145">IF(U131="základná",N131,0)</f>
        <v>0</v>
      </c>
      <c r="BF131" s="96">
        <f aca="true" t="shared" si="10" ref="BF131:BF145">IF(U131="znížená",N131,0)</f>
        <v>0</v>
      </c>
      <c r="BG131" s="96">
        <f aca="true" t="shared" si="11" ref="BG131:BG145">IF(U131="zákl. prenesená",N131,0)</f>
        <v>0</v>
      </c>
      <c r="BH131" s="96">
        <f aca="true" t="shared" si="12" ref="BH131:BH145">IF(U131="zníž. prenesená",N131,0)</f>
        <v>0</v>
      </c>
      <c r="BI131" s="96">
        <f aca="true" t="shared" si="13" ref="BI131:BI145">IF(U131="nulová",N131,0)</f>
        <v>0</v>
      </c>
      <c r="BJ131" s="13" t="s">
        <v>118</v>
      </c>
      <c r="BK131" s="158">
        <f aca="true" t="shared" si="14" ref="BK131:BK145">ROUND(L131*K131,3)</f>
        <v>0</v>
      </c>
      <c r="BL131" s="13" t="s">
        <v>144</v>
      </c>
      <c r="BM131" s="13" t="s">
        <v>145</v>
      </c>
    </row>
    <row r="132" spans="2:65" s="1" customFormat="1" ht="44.25" customHeight="1">
      <c r="B132" s="121"/>
      <c r="C132" s="150" t="s">
        <v>118</v>
      </c>
      <c r="D132" s="150" t="s">
        <v>140</v>
      </c>
      <c r="E132" s="151" t="s">
        <v>146</v>
      </c>
      <c r="F132" s="237" t="s">
        <v>147</v>
      </c>
      <c r="G132" s="238"/>
      <c r="H132" s="238"/>
      <c r="I132" s="238"/>
      <c r="J132" s="152" t="s">
        <v>148</v>
      </c>
      <c r="K132" s="153">
        <v>21.8</v>
      </c>
      <c r="L132" s="239">
        <v>0</v>
      </c>
      <c r="M132" s="238"/>
      <c r="N132" s="240">
        <f t="shared" si="5"/>
        <v>0</v>
      </c>
      <c r="O132" s="238"/>
      <c r="P132" s="238"/>
      <c r="Q132" s="238"/>
      <c r="R132" s="123"/>
      <c r="T132" s="155" t="s">
        <v>3</v>
      </c>
      <c r="U132" s="38" t="s">
        <v>40</v>
      </c>
      <c r="V132" s="30"/>
      <c r="W132" s="156">
        <f t="shared" si="6"/>
        <v>0</v>
      </c>
      <c r="X132" s="156">
        <v>0</v>
      </c>
      <c r="Y132" s="156">
        <f t="shared" si="7"/>
        <v>0</v>
      </c>
      <c r="Z132" s="156">
        <v>0</v>
      </c>
      <c r="AA132" s="157">
        <f t="shared" si="8"/>
        <v>0</v>
      </c>
      <c r="AR132" s="13" t="s">
        <v>144</v>
      </c>
      <c r="AT132" s="13" t="s">
        <v>140</v>
      </c>
      <c r="AU132" s="13" t="s">
        <v>118</v>
      </c>
      <c r="AY132" s="13" t="s">
        <v>139</v>
      </c>
      <c r="BE132" s="96">
        <f t="shared" si="9"/>
        <v>0</v>
      </c>
      <c r="BF132" s="96">
        <f t="shared" si="10"/>
        <v>0</v>
      </c>
      <c r="BG132" s="96">
        <f t="shared" si="11"/>
        <v>0</v>
      </c>
      <c r="BH132" s="96">
        <f t="shared" si="12"/>
        <v>0</v>
      </c>
      <c r="BI132" s="96">
        <f t="shared" si="13"/>
        <v>0</v>
      </c>
      <c r="BJ132" s="13" t="s">
        <v>118</v>
      </c>
      <c r="BK132" s="158">
        <f t="shared" si="14"/>
        <v>0</v>
      </c>
      <c r="BL132" s="13" t="s">
        <v>144</v>
      </c>
      <c r="BM132" s="13" t="s">
        <v>149</v>
      </c>
    </row>
    <row r="133" spans="2:65" s="1" customFormat="1" ht="31.5" customHeight="1">
      <c r="B133" s="121"/>
      <c r="C133" s="150" t="s">
        <v>150</v>
      </c>
      <c r="D133" s="150" t="s">
        <v>140</v>
      </c>
      <c r="E133" s="151" t="s">
        <v>151</v>
      </c>
      <c r="F133" s="237" t="s">
        <v>152</v>
      </c>
      <c r="G133" s="238"/>
      <c r="H133" s="238"/>
      <c r="I133" s="238"/>
      <c r="J133" s="152" t="s">
        <v>148</v>
      </c>
      <c r="K133" s="153">
        <v>7.5</v>
      </c>
      <c r="L133" s="239">
        <v>0</v>
      </c>
      <c r="M133" s="238"/>
      <c r="N133" s="240">
        <f t="shared" si="5"/>
        <v>0</v>
      </c>
      <c r="O133" s="238"/>
      <c r="P133" s="238"/>
      <c r="Q133" s="238"/>
      <c r="R133" s="123"/>
      <c r="T133" s="155" t="s">
        <v>3</v>
      </c>
      <c r="U133" s="38" t="s">
        <v>40</v>
      </c>
      <c r="V133" s="30"/>
      <c r="W133" s="156">
        <f t="shared" si="6"/>
        <v>0</v>
      </c>
      <c r="X133" s="156">
        <v>0</v>
      </c>
      <c r="Y133" s="156">
        <f t="shared" si="7"/>
        <v>0</v>
      </c>
      <c r="Z133" s="156">
        <v>0</v>
      </c>
      <c r="AA133" s="157">
        <f t="shared" si="8"/>
        <v>0</v>
      </c>
      <c r="AR133" s="13" t="s">
        <v>144</v>
      </c>
      <c r="AT133" s="13" t="s">
        <v>140</v>
      </c>
      <c r="AU133" s="13" t="s">
        <v>118</v>
      </c>
      <c r="AY133" s="13" t="s">
        <v>139</v>
      </c>
      <c r="BE133" s="96">
        <f t="shared" si="9"/>
        <v>0</v>
      </c>
      <c r="BF133" s="96">
        <f t="shared" si="10"/>
        <v>0</v>
      </c>
      <c r="BG133" s="96">
        <f t="shared" si="11"/>
        <v>0</v>
      </c>
      <c r="BH133" s="96">
        <f t="shared" si="12"/>
        <v>0</v>
      </c>
      <c r="BI133" s="96">
        <f t="shared" si="13"/>
        <v>0</v>
      </c>
      <c r="BJ133" s="13" t="s">
        <v>118</v>
      </c>
      <c r="BK133" s="158">
        <f t="shared" si="14"/>
        <v>0</v>
      </c>
      <c r="BL133" s="13" t="s">
        <v>144</v>
      </c>
      <c r="BM133" s="13" t="s">
        <v>153</v>
      </c>
    </row>
    <row r="134" spans="2:65" s="1" customFormat="1" ht="31.5" customHeight="1">
      <c r="B134" s="121"/>
      <c r="C134" s="150" t="s">
        <v>144</v>
      </c>
      <c r="D134" s="150" t="s">
        <v>140</v>
      </c>
      <c r="E134" s="151" t="s">
        <v>154</v>
      </c>
      <c r="F134" s="237" t="s">
        <v>155</v>
      </c>
      <c r="G134" s="238"/>
      <c r="H134" s="238"/>
      <c r="I134" s="238"/>
      <c r="J134" s="152" t="s">
        <v>148</v>
      </c>
      <c r="K134" s="153">
        <v>7.5</v>
      </c>
      <c r="L134" s="239">
        <v>0</v>
      </c>
      <c r="M134" s="238"/>
      <c r="N134" s="240">
        <f t="shared" si="5"/>
        <v>0</v>
      </c>
      <c r="O134" s="238"/>
      <c r="P134" s="238"/>
      <c r="Q134" s="238"/>
      <c r="R134" s="123"/>
      <c r="T134" s="155" t="s">
        <v>3</v>
      </c>
      <c r="U134" s="38" t="s">
        <v>40</v>
      </c>
      <c r="V134" s="30"/>
      <c r="W134" s="156">
        <f t="shared" si="6"/>
        <v>0</v>
      </c>
      <c r="X134" s="156">
        <v>0</v>
      </c>
      <c r="Y134" s="156">
        <f t="shared" si="7"/>
        <v>0</v>
      </c>
      <c r="Z134" s="156">
        <v>0</v>
      </c>
      <c r="AA134" s="157">
        <f t="shared" si="8"/>
        <v>0</v>
      </c>
      <c r="AR134" s="13" t="s">
        <v>144</v>
      </c>
      <c r="AT134" s="13" t="s">
        <v>140</v>
      </c>
      <c r="AU134" s="13" t="s">
        <v>118</v>
      </c>
      <c r="AY134" s="13" t="s">
        <v>139</v>
      </c>
      <c r="BE134" s="96">
        <f t="shared" si="9"/>
        <v>0</v>
      </c>
      <c r="BF134" s="96">
        <f t="shared" si="10"/>
        <v>0</v>
      </c>
      <c r="BG134" s="96">
        <f t="shared" si="11"/>
        <v>0</v>
      </c>
      <c r="BH134" s="96">
        <f t="shared" si="12"/>
        <v>0</v>
      </c>
      <c r="BI134" s="96">
        <f t="shared" si="13"/>
        <v>0</v>
      </c>
      <c r="BJ134" s="13" t="s">
        <v>118</v>
      </c>
      <c r="BK134" s="158">
        <f t="shared" si="14"/>
        <v>0</v>
      </c>
      <c r="BL134" s="13" t="s">
        <v>144</v>
      </c>
      <c r="BM134" s="13" t="s">
        <v>156</v>
      </c>
    </row>
    <row r="135" spans="2:65" s="1" customFormat="1" ht="31.5" customHeight="1">
      <c r="B135" s="121"/>
      <c r="C135" s="150" t="s">
        <v>157</v>
      </c>
      <c r="D135" s="150" t="s">
        <v>140</v>
      </c>
      <c r="E135" s="151" t="s">
        <v>158</v>
      </c>
      <c r="F135" s="237" t="s">
        <v>159</v>
      </c>
      <c r="G135" s="238"/>
      <c r="H135" s="238"/>
      <c r="I135" s="238"/>
      <c r="J135" s="152" t="s">
        <v>148</v>
      </c>
      <c r="K135" s="153">
        <v>40</v>
      </c>
      <c r="L135" s="239">
        <v>0</v>
      </c>
      <c r="M135" s="238"/>
      <c r="N135" s="240">
        <f t="shared" si="5"/>
        <v>0</v>
      </c>
      <c r="O135" s="238"/>
      <c r="P135" s="238"/>
      <c r="Q135" s="238"/>
      <c r="R135" s="123"/>
      <c r="T135" s="155" t="s">
        <v>3</v>
      </c>
      <c r="U135" s="38" t="s">
        <v>40</v>
      </c>
      <c r="V135" s="30"/>
      <c r="W135" s="156">
        <f t="shared" si="6"/>
        <v>0</v>
      </c>
      <c r="X135" s="156">
        <v>0</v>
      </c>
      <c r="Y135" s="156">
        <f t="shared" si="7"/>
        <v>0</v>
      </c>
      <c r="Z135" s="156">
        <v>0</v>
      </c>
      <c r="AA135" s="157">
        <f t="shared" si="8"/>
        <v>0</v>
      </c>
      <c r="AR135" s="13" t="s">
        <v>144</v>
      </c>
      <c r="AT135" s="13" t="s">
        <v>140</v>
      </c>
      <c r="AU135" s="13" t="s">
        <v>118</v>
      </c>
      <c r="AY135" s="13" t="s">
        <v>139</v>
      </c>
      <c r="BE135" s="96">
        <f t="shared" si="9"/>
        <v>0</v>
      </c>
      <c r="BF135" s="96">
        <f t="shared" si="10"/>
        <v>0</v>
      </c>
      <c r="BG135" s="96">
        <f t="shared" si="11"/>
        <v>0</v>
      </c>
      <c r="BH135" s="96">
        <f t="shared" si="12"/>
        <v>0</v>
      </c>
      <c r="BI135" s="96">
        <f t="shared" si="13"/>
        <v>0</v>
      </c>
      <c r="BJ135" s="13" t="s">
        <v>118</v>
      </c>
      <c r="BK135" s="158">
        <f t="shared" si="14"/>
        <v>0</v>
      </c>
      <c r="BL135" s="13" t="s">
        <v>144</v>
      </c>
      <c r="BM135" s="13" t="s">
        <v>160</v>
      </c>
    </row>
    <row r="136" spans="2:65" s="1" customFormat="1" ht="22.5" customHeight="1">
      <c r="B136" s="121"/>
      <c r="C136" s="150" t="s">
        <v>161</v>
      </c>
      <c r="D136" s="150" t="s">
        <v>140</v>
      </c>
      <c r="E136" s="151" t="s">
        <v>162</v>
      </c>
      <c r="F136" s="237" t="s">
        <v>163</v>
      </c>
      <c r="G136" s="238"/>
      <c r="H136" s="238"/>
      <c r="I136" s="238"/>
      <c r="J136" s="152" t="s">
        <v>148</v>
      </c>
      <c r="K136" s="153">
        <v>12.2</v>
      </c>
      <c r="L136" s="239">
        <v>0</v>
      </c>
      <c r="M136" s="238"/>
      <c r="N136" s="240">
        <f t="shared" si="5"/>
        <v>0</v>
      </c>
      <c r="O136" s="238"/>
      <c r="P136" s="238"/>
      <c r="Q136" s="238"/>
      <c r="R136" s="123"/>
      <c r="T136" s="155" t="s">
        <v>3</v>
      </c>
      <c r="U136" s="38" t="s">
        <v>40</v>
      </c>
      <c r="V136" s="30"/>
      <c r="W136" s="156">
        <f t="shared" si="6"/>
        <v>0</v>
      </c>
      <c r="X136" s="156">
        <v>0</v>
      </c>
      <c r="Y136" s="156">
        <f t="shared" si="7"/>
        <v>0</v>
      </c>
      <c r="Z136" s="156">
        <v>0</v>
      </c>
      <c r="AA136" s="157">
        <f t="shared" si="8"/>
        <v>0</v>
      </c>
      <c r="AR136" s="13" t="s">
        <v>144</v>
      </c>
      <c r="AT136" s="13" t="s">
        <v>140</v>
      </c>
      <c r="AU136" s="13" t="s">
        <v>118</v>
      </c>
      <c r="AY136" s="13" t="s">
        <v>139</v>
      </c>
      <c r="BE136" s="96">
        <f t="shared" si="9"/>
        <v>0</v>
      </c>
      <c r="BF136" s="96">
        <f t="shared" si="10"/>
        <v>0</v>
      </c>
      <c r="BG136" s="96">
        <f t="shared" si="11"/>
        <v>0</v>
      </c>
      <c r="BH136" s="96">
        <f t="shared" si="12"/>
        <v>0</v>
      </c>
      <c r="BI136" s="96">
        <f t="shared" si="13"/>
        <v>0</v>
      </c>
      <c r="BJ136" s="13" t="s">
        <v>118</v>
      </c>
      <c r="BK136" s="158">
        <f t="shared" si="14"/>
        <v>0</v>
      </c>
      <c r="BL136" s="13" t="s">
        <v>144</v>
      </c>
      <c r="BM136" s="13" t="s">
        <v>164</v>
      </c>
    </row>
    <row r="137" spans="2:65" s="1" customFormat="1" ht="44.25" customHeight="1">
      <c r="B137" s="121"/>
      <c r="C137" s="150" t="s">
        <v>165</v>
      </c>
      <c r="D137" s="150" t="s">
        <v>140</v>
      </c>
      <c r="E137" s="151" t="s">
        <v>166</v>
      </c>
      <c r="F137" s="237" t="s">
        <v>167</v>
      </c>
      <c r="G137" s="238"/>
      <c r="H137" s="238"/>
      <c r="I137" s="238"/>
      <c r="J137" s="152" t="s">
        <v>148</v>
      </c>
      <c r="K137" s="153">
        <v>12.2</v>
      </c>
      <c r="L137" s="239">
        <v>0</v>
      </c>
      <c r="M137" s="238"/>
      <c r="N137" s="240">
        <f t="shared" si="5"/>
        <v>0</v>
      </c>
      <c r="O137" s="238"/>
      <c r="P137" s="238"/>
      <c r="Q137" s="238"/>
      <c r="R137" s="123"/>
      <c r="T137" s="155" t="s">
        <v>3</v>
      </c>
      <c r="U137" s="38" t="s">
        <v>40</v>
      </c>
      <c r="V137" s="30"/>
      <c r="W137" s="156">
        <f t="shared" si="6"/>
        <v>0</v>
      </c>
      <c r="X137" s="156">
        <v>0</v>
      </c>
      <c r="Y137" s="156">
        <f t="shared" si="7"/>
        <v>0</v>
      </c>
      <c r="Z137" s="156">
        <v>0</v>
      </c>
      <c r="AA137" s="157">
        <f t="shared" si="8"/>
        <v>0</v>
      </c>
      <c r="AR137" s="13" t="s">
        <v>144</v>
      </c>
      <c r="AT137" s="13" t="s">
        <v>140</v>
      </c>
      <c r="AU137" s="13" t="s">
        <v>118</v>
      </c>
      <c r="AY137" s="13" t="s">
        <v>139</v>
      </c>
      <c r="BE137" s="96">
        <f t="shared" si="9"/>
        <v>0</v>
      </c>
      <c r="BF137" s="96">
        <f t="shared" si="10"/>
        <v>0</v>
      </c>
      <c r="BG137" s="96">
        <f t="shared" si="11"/>
        <v>0</v>
      </c>
      <c r="BH137" s="96">
        <f t="shared" si="12"/>
        <v>0</v>
      </c>
      <c r="BI137" s="96">
        <f t="shared" si="13"/>
        <v>0</v>
      </c>
      <c r="BJ137" s="13" t="s">
        <v>118</v>
      </c>
      <c r="BK137" s="158">
        <f t="shared" si="14"/>
        <v>0</v>
      </c>
      <c r="BL137" s="13" t="s">
        <v>144</v>
      </c>
      <c r="BM137" s="13" t="s">
        <v>168</v>
      </c>
    </row>
    <row r="138" spans="2:65" s="1" customFormat="1" ht="31.5" customHeight="1">
      <c r="B138" s="121"/>
      <c r="C138" s="150" t="s">
        <v>169</v>
      </c>
      <c r="D138" s="150" t="s">
        <v>140</v>
      </c>
      <c r="E138" s="151" t="s">
        <v>170</v>
      </c>
      <c r="F138" s="237" t="s">
        <v>171</v>
      </c>
      <c r="G138" s="238"/>
      <c r="H138" s="238"/>
      <c r="I138" s="238"/>
      <c r="J138" s="152" t="s">
        <v>148</v>
      </c>
      <c r="K138" s="153">
        <v>13.5</v>
      </c>
      <c r="L138" s="239">
        <v>0</v>
      </c>
      <c r="M138" s="238"/>
      <c r="N138" s="240">
        <f t="shared" si="5"/>
        <v>0</v>
      </c>
      <c r="O138" s="238"/>
      <c r="P138" s="238"/>
      <c r="Q138" s="238"/>
      <c r="R138" s="123"/>
      <c r="T138" s="155" t="s">
        <v>3</v>
      </c>
      <c r="U138" s="38" t="s">
        <v>40</v>
      </c>
      <c r="V138" s="30"/>
      <c r="W138" s="156">
        <f t="shared" si="6"/>
        <v>0</v>
      </c>
      <c r="X138" s="156">
        <v>0</v>
      </c>
      <c r="Y138" s="156">
        <f t="shared" si="7"/>
        <v>0</v>
      </c>
      <c r="Z138" s="156">
        <v>0</v>
      </c>
      <c r="AA138" s="157">
        <f t="shared" si="8"/>
        <v>0</v>
      </c>
      <c r="AR138" s="13" t="s">
        <v>144</v>
      </c>
      <c r="AT138" s="13" t="s">
        <v>140</v>
      </c>
      <c r="AU138" s="13" t="s">
        <v>118</v>
      </c>
      <c r="AY138" s="13" t="s">
        <v>139</v>
      </c>
      <c r="BE138" s="96">
        <f t="shared" si="9"/>
        <v>0</v>
      </c>
      <c r="BF138" s="96">
        <f t="shared" si="10"/>
        <v>0</v>
      </c>
      <c r="BG138" s="96">
        <f t="shared" si="11"/>
        <v>0</v>
      </c>
      <c r="BH138" s="96">
        <f t="shared" si="12"/>
        <v>0</v>
      </c>
      <c r="BI138" s="96">
        <f t="shared" si="13"/>
        <v>0</v>
      </c>
      <c r="BJ138" s="13" t="s">
        <v>118</v>
      </c>
      <c r="BK138" s="158">
        <f t="shared" si="14"/>
        <v>0</v>
      </c>
      <c r="BL138" s="13" t="s">
        <v>144</v>
      </c>
      <c r="BM138" s="13" t="s">
        <v>172</v>
      </c>
    </row>
    <row r="139" spans="2:65" s="1" customFormat="1" ht="44.25" customHeight="1">
      <c r="B139" s="121"/>
      <c r="C139" s="150" t="s">
        <v>173</v>
      </c>
      <c r="D139" s="150" t="s">
        <v>140</v>
      </c>
      <c r="E139" s="151" t="s">
        <v>174</v>
      </c>
      <c r="F139" s="237" t="s">
        <v>175</v>
      </c>
      <c r="G139" s="238"/>
      <c r="H139" s="238"/>
      <c r="I139" s="238"/>
      <c r="J139" s="152" t="s">
        <v>148</v>
      </c>
      <c r="K139" s="153">
        <v>28</v>
      </c>
      <c r="L139" s="239">
        <v>0</v>
      </c>
      <c r="M139" s="238"/>
      <c r="N139" s="240">
        <f t="shared" si="5"/>
        <v>0</v>
      </c>
      <c r="O139" s="238"/>
      <c r="P139" s="238"/>
      <c r="Q139" s="238"/>
      <c r="R139" s="123"/>
      <c r="T139" s="155" t="s">
        <v>3</v>
      </c>
      <c r="U139" s="38" t="s">
        <v>40</v>
      </c>
      <c r="V139" s="30"/>
      <c r="W139" s="156">
        <f t="shared" si="6"/>
        <v>0</v>
      </c>
      <c r="X139" s="156">
        <v>0</v>
      </c>
      <c r="Y139" s="156">
        <f t="shared" si="7"/>
        <v>0</v>
      </c>
      <c r="Z139" s="156">
        <v>0</v>
      </c>
      <c r="AA139" s="157">
        <f t="shared" si="8"/>
        <v>0</v>
      </c>
      <c r="AR139" s="13" t="s">
        <v>144</v>
      </c>
      <c r="AT139" s="13" t="s">
        <v>140</v>
      </c>
      <c r="AU139" s="13" t="s">
        <v>118</v>
      </c>
      <c r="AY139" s="13" t="s">
        <v>139</v>
      </c>
      <c r="BE139" s="96">
        <f t="shared" si="9"/>
        <v>0</v>
      </c>
      <c r="BF139" s="96">
        <f t="shared" si="10"/>
        <v>0</v>
      </c>
      <c r="BG139" s="96">
        <f t="shared" si="11"/>
        <v>0</v>
      </c>
      <c r="BH139" s="96">
        <f t="shared" si="12"/>
        <v>0</v>
      </c>
      <c r="BI139" s="96">
        <f t="shared" si="13"/>
        <v>0</v>
      </c>
      <c r="BJ139" s="13" t="s">
        <v>118</v>
      </c>
      <c r="BK139" s="158">
        <f t="shared" si="14"/>
        <v>0</v>
      </c>
      <c r="BL139" s="13" t="s">
        <v>144</v>
      </c>
      <c r="BM139" s="13" t="s">
        <v>176</v>
      </c>
    </row>
    <row r="140" spans="2:65" s="1" customFormat="1" ht="31.5" customHeight="1">
      <c r="B140" s="121"/>
      <c r="C140" s="150" t="s">
        <v>177</v>
      </c>
      <c r="D140" s="150" t="s">
        <v>140</v>
      </c>
      <c r="E140" s="151" t="s">
        <v>178</v>
      </c>
      <c r="F140" s="237" t="s">
        <v>179</v>
      </c>
      <c r="G140" s="238"/>
      <c r="H140" s="238"/>
      <c r="I140" s="238"/>
      <c r="J140" s="152" t="s">
        <v>148</v>
      </c>
      <c r="K140" s="153">
        <v>35.3</v>
      </c>
      <c r="L140" s="239">
        <v>0</v>
      </c>
      <c r="M140" s="238"/>
      <c r="N140" s="240">
        <f t="shared" si="5"/>
        <v>0</v>
      </c>
      <c r="O140" s="238"/>
      <c r="P140" s="238"/>
      <c r="Q140" s="238"/>
      <c r="R140" s="123"/>
      <c r="T140" s="155" t="s">
        <v>3</v>
      </c>
      <c r="U140" s="38" t="s">
        <v>40</v>
      </c>
      <c r="V140" s="30"/>
      <c r="W140" s="156">
        <f t="shared" si="6"/>
        <v>0</v>
      </c>
      <c r="X140" s="156">
        <v>0</v>
      </c>
      <c r="Y140" s="156">
        <f t="shared" si="7"/>
        <v>0</v>
      </c>
      <c r="Z140" s="156">
        <v>0</v>
      </c>
      <c r="AA140" s="157">
        <f t="shared" si="8"/>
        <v>0</v>
      </c>
      <c r="AR140" s="13" t="s">
        <v>144</v>
      </c>
      <c r="AT140" s="13" t="s">
        <v>140</v>
      </c>
      <c r="AU140" s="13" t="s">
        <v>118</v>
      </c>
      <c r="AY140" s="13" t="s">
        <v>139</v>
      </c>
      <c r="BE140" s="96">
        <f t="shared" si="9"/>
        <v>0</v>
      </c>
      <c r="BF140" s="96">
        <f t="shared" si="10"/>
        <v>0</v>
      </c>
      <c r="BG140" s="96">
        <f t="shared" si="11"/>
        <v>0</v>
      </c>
      <c r="BH140" s="96">
        <f t="shared" si="12"/>
        <v>0</v>
      </c>
      <c r="BI140" s="96">
        <f t="shared" si="13"/>
        <v>0</v>
      </c>
      <c r="BJ140" s="13" t="s">
        <v>118</v>
      </c>
      <c r="BK140" s="158">
        <f t="shared" si="14"/>
        <v>0</v>
      </c>
      <c r="BL140" s="13" t="s">
        <v>144</v>
      </c>
      <c r="BM140" s="13" t="s">
        <v>180</v>
      </c>
    </row>
    <row r="141" spans="2:65" s="1" customFormat="1" ht="22.5" customHeight="1">
      <c r="B141" s="121"/>
      <c r="C141" s="150" t="s">
        <v>181</v>
      </c>
      <c r="D141" s="150" t="s">
        <v>140</v>
      </c>
      <c r="E141" s="151" t="s">
        <v>182</v>
      </c>
      <c r="F141" s="237" t="s">
        <v>183</v>
      </c>
      <c r="G141" s="238"/>
      <c r="H141" s="238"/>
      <c r="I141" s="238"/>
      <c r="J141" s="152" t="s">
        <v>148</v>
      </c>
      <c r="K141" s="153">
        <v>35.3</v>
      </c>
      <c r="L141" s="239">
        <v>0</v>
      </c>
      <c r="M141" s="238"/>
      <c r="N141" s="240">
        <f t="shared" si="5"/>
        <v>0</v>
      </c>
      <c r="O141" s="238"/>
      <c r="P141" s="238"/>
      <c r="Q141" s="238"/>
      <c r="R141" s="123"/>
      <c r="T141" s="155" t="s">
        <v>3</v>
      </c>
      <c r="U141" s="38" t="s">
        <v>40</v>
      </c>
      <c r="V141" s="30"/>
      <c r="W141" s="156">
        <f t="shared" si="6"/>
        <v>0</v>
      </c>
      <c r="X141" s="156">
        <v>0</v>
      </c>
      <c r="Y141" s="156">
        <f t="shared" si="7"/>
        <v>0</v>
      </c>
      <c r="Z141" s="156">
        <v>0</v>
      </c>
      <c r="AA141" s="157">
        <f t="shared" si="8"/>
        <v>0</v>
      </c>
      <c r="AR141" s="13" t="s">
        <v>144</v>
      </c>
      <c r="AT141" s="13" t="s">
        <v>140</v>
      </c>
      <c r="AU141" s="13" t="s">
        <v>118</v>
      </c>
      <c r="AY141" s="13" t="s">
        <v>139</v>
      </c>
      <c r="BE141" s="96">
        <f t="shared" si="9"/>
        <v>0</v>
      </c>
      <c r="BF141" s="96">
        <f t="shared" si="10"/>
        <v>0</v>
      </c>
      <c r="BG141" s="96">
        <f t="shared" si="11"/>
        <v>0</v>
      </c>
      <c r="BH141" s="96">
        <f t="shared" si="12"/>
        <v>0</v>
      </c>
      <c r="BI141" s="96">
        <f t="shared" si="13"/>
        <v>0</v>
      </c>
      <c r="BJ141" s="13" t="s">
        <v>118</v>
      </c>
      <c r="BK141" s="158">
        <f t="shared" si="14"/>
        <v>0</v>
      </c>
      <c r="BL141" s="13" t="s">
        <v>144</v>
      </c>
      <c r="BM141" s="13" t="s">
        <v>184</v>
      </c>
    </row>
    <row r="142" spans="2:65" s="1" customFormat="1" ht="31.5" customHeight="1">
      <c r="B142" s="121"/>
      <c r="C142" s="150" t="s">
        <v>185</v>
      </c>
      <c r="D142" s="150" t="s">
        <v>140</v>
      </c>
      <c r="E142" s="151" t="s">
        <v>186</v>
      </c>
      <c r="F142" s="237" t="s">
        <v>187</v>
      </c>
      <c r="G142" s="238"/>
      <c r="H142" s="238"/>
      <c r="I142" s="238"/>
      <c r="J142" s="152" t="s">
        <v>188</v>
      </c>
      <c r="K142" s="153">
        <v>44.8</v>
      </c>
      <c r="L142" s="239">
        <v>0</v>
      </c>
      <c r="M142" s="238"/>
      <c r="N142" s="240">
        <f t="shared" si="5"/>
        <v>0</v>
      </c>
      <c r="O142" s="238"/>
      <c r="P142" s="238"/>
      <c r="Q142" s="238"/>
      <c r="R142" s="123"/>
      <c r="T142" s="155" t="s">
        <v>3</v>
      </c>
      <c r="U142" s="38" t="s">
        <v>40</v>
      </c>
      <c r="V142" s="30"/>
      <c r="W142" s="156">
        <f t="shared" si="6"/>
        <v>0</v>
      </c>
      <c r="X142" s="156">
        <v>0</v>
      </c>
      <c r="Y142" s="156">
        <f t="shared" si="7"/>
        <v>0</v>
      </c>
      <c r="Z142" s="156">
        <v>0</v>
      </c>
      <c r="AA142" s="157">
        <f t="shared" si="8"/>
        <v>0</v>
      </c>
      <c r="AR142" s="13" t="s">
        <v>144</v>
      </c>
      <c r="AT142" s="13" t="s">
        <v>140</v>
      </c>
      <c r="AU142" s="13" t="s">
        <v>118</v>
      </c>
      <c r="AY142" s="13" t="s">
        <v>139</v>
      </c>
      <c r="BE142" s="96">
        <f t="shared" si="9"/>
        <v>0</v>
      </c>
      <c r="BF142" s="96">
        <f t="shared" si="10"/>
        <v>0</v>
      </c>
      <c r="BG142" s="96">
        <f t="shared" si="11"/>
        <v>0</v>
      </c>
      <c r="BH142" s="96">
        <f t="shared" si="12"/>
        <v>0</v>
      </c>
      <c r="BI142" s="96">
        <f t="shared" si="13"/>
        <v>0</v>
      </c>
      <c r="BJ142" s="13" t="s">
        <v>118</v>
      </c>
      <c r="BK142" s="158">
        <f t="shared" si="14"/>
        <v>0</v>
      </c>
      <c r="BL142" s="13" t="s">
        <v>144</v>
      </c>
      <c r="BM142" s="13" t="s">
        <v>189</v>
      </c>
    </row>
    <row r="143" spans="2:65" s="1" customFormat="1" ht="31.5" customHeight="1">
      <c r="B143" s="121"/>
      <c r="C143" s="150" t="s">
        <v>190</v>
      </c>
      <c r="D143" s="150" t="s">
        <v>140</v>
      </c>
      <c r="E143" s="151" t="s">
        <v>191</v>
      </c>
      <c r="F143" s="237" t="s">
        <v>192</v>
      </c>
      <c r="G143" s="238"/>
      <c r="H143" s="238"/>
      <c r="I143" s="238"/>
      <c r="J143" s="152" t="s">
        <v>193</v>
      </c>
      <c r="K143" s="153">
        <v>90</v>
      </c>
      <c r="L143" s="239">
        <v>0</v>
      </c>
      <c r="M143" s="238"/>
      <c r="N143" s="240">
        <f t="shared" si="5"/>
        <v>0</v>
      </c>
      <c r="O143" s="238"/>
      <c r="P143" s="238"/>
      <c r="Q143" s="238"/>
      <c r="R143" s="123"/>
      <c r="T143" s="155" t="s">
        <v>3</v>
      </c>
      <c r="U143" s="38" t="s">
        <v>40</v>
      </c>
      <c r="V143" s="30"/>
      <c r="W143" s="156">
        <f t="shared" si="6"/>
        <v>0</v>
      </c>
      <c r="X143" s="156">
        <v>0</v>
      </c>
      <c r="Y143" s="156">
        <f t="shared" si="7"/>
        <v>0</v>
      </c>
      <c r="Z143" s="156">
        <v>0</v>
      </c>
      <c r="AA143" s="157">
        <f t="shared" si="8"/>
        <v>0</v>
      </c>
      <c r="AR143" s="13" t="s">
        <v>144</v>
      </c>
      <c r="AT143" s="13" t="s">
        <v>140</v>
      </c>
      <c r="AU143" s="13" t="s">
        <v>118</v>
      </c>
      <c r="AY143" s="13" t="s">
        <v>139</v>
      </c>
      <c r="BE143" s="96">
        <f t="shared" si="9"/>
        <v>0</v>
      </c>
      <c r="BF143" s="96">
        <f t="shared" si="10"/>
        <v>0</v>
      </c>
      <c r="BG143" s="96">
        <f t="shared" si="11"/>
        <v>0</v>
      </c>
      <c r="BH143" s="96">
        <f t="shared" si="12"/>
        <v>0</v>
      </c>
      <c r="BI143" s="96">
        <f t="shared" si="13"/>
        <v>0</v>
      </c>
      <c r="BJ143" s="13" t="s">
        <v>118</v>
      </c>
      <c r="BK143" s="158">
        <f t="shared" si="14"/>
        <v>0</v>
      </c>
      <c r="BL143" s="13" t="s">
        <v>144</v>
      </c>
      <c r="BM143" s="13" t="s">
        <v>194</v>
      </c>
    </row>
    <row r="144" spans="2:65" s="1" customFormat="1" ht="22.5" customHeight="1">
      <c r="B144" s="121"/>
      <c r="C144" s="159" t="s">
        <v>195</v>
      </c>
      <c r="D144" s="159" t="s">
        <v>196</v>
      </c>
      <c r="E144" s="160" t="s">
        <v>197</v>
      </c>
      <c r="F144" s="246" t="s">
        <v>198</v>
      </c>
      <c r="G144" s="247"/>
      <c r="H144" s="247"/>
      <c r="I144" s="247"/>
      <c r="J144" s="161" t="s">
        <v>199</v>
      </c>
      <c r="K144" s="162">
        <v>2.781</v>
      </c>
      <c r="L144" s="248">
        <v>0</v>
      </c>
      <c r="M144" s="247"/>
      <c r="N144" s="249">
        <f t="shared" si="5"/>
        <v>0</v>
      </c>
      <c r="O144" s="238"/>
      <c r="P144" s="238"/>
      <c r="Q144" s="238"/>
      <c r="R144" s="123"/>
      <c r="T144" s="155" t="s">
        <v>3</v>
      </c>
      <c r="U144" s="38" t="s">
        <v>40</v>
      </c>
      <c r="V144" s="30"/>
      <c r="W144" s="156">
        <f t="shared" si="6"/>
        <v>0</v>
      </c>
      <c r="X144" s="156">
        <v>0.001</v>
      </c>
      <c r="Y144" s="156">
        <f t="shared" si="7"/>
        <v>0.002781</v>
      </c>
      <c r="Z144" s="156">
        <v>0</v>
      </c>
      <c r="AA144" s="157">
        <f t="shared" si="8"/>
        <v>0</v>
      </c>
      <c r="AR144" s="13" t="s">
        <v>169</v>
      </c>
      <c r="AT144" s="13" t="s">
        <v>196</v>
      </c>
      <c r="AU144" s="13" t="s">
        <v>118</v>
      </c>
      <c r="AY144" s="13" t="s">
        <v>139</v>
      </c>
      <c r="BE144" s="96">
        <f t="shared" si="9"/>
        <v>0</v>
      </c>
      <c r="BF144" s="96">
        <f t="shared" si="10"/>
        <v>0</v>
      </c>
      <c r="BG144" s="96">
        <f t="shared" si="11"/>
        <v>0</v>
      </c>
      <c r="BH144" s="96">
        <f t="shared" si="12"/>
        <v>0</v>
      </c>
      <c r="BI144" s="96">
        <f t="shared" si="13"/>
        <v>0</v>
      </c>
      <c r="BJ144" s="13" t="s">
        <v>118</v>
      </c>
      <c r="BK144" s="158">
        <f t="shared" si="14"/>
        <v>0</v>
      </c>
      <c r="BL144" s="13" t="s">
        <v>144</v>
      </c>
      <c r="BM144" s="13" t="s">
        <v>200</v>
      </c>
    </row>
    <row r="145" spans="2:65" s="1" customFormat="1" ht="31.5" customHeight="1">
      <c r="B145" s="121"/>
      <c r="C145" s="150" t="s">
        <v>201</v>
      </c>
      <c r="D145" s="150" t="s">
        <v>140</v>
      </c>
      <c r="E145" s="151" t="s">
        <v>202</v>
      </c>
      <c r="F145" s="237" t="s">
        <v>203</v>
      </c>
      <c r="G145" s="238"/>
      <c r="H145" s="238"/>
      <c r="I145" s="238"/>
      <c r="J145" s="152" t="s">
        <v>193</v>
      </c>
      <c r="K145" s="153">
        <v>90</v>
      </c>
      <c r="L145" s="239">
        <v>0</v>
      </c>
      <c r="M145" s="238"/>
      <c r="N145" s="240">
        <f t="shared" si="5"/>
        <v>0</v>
      </c>
      <c r="O145" s="238"/>
      <c r="P145" s="238"/>
      <c r="Q145" s="238"/>
      <c r="R145" s="123"/>
      <c r="T145" s="155" t="s">
        <v>3</v>
      </c>
      <c r="U145" s="38" t="s">
        <v>40</v>
      </c>
      <c r="V145" s="30"/>
      <c r="W145" s="156">
        <f t="shared" si="6"/>
        <v>0</v>
      </c>
      <c r="X145" s="156">
        <v>0</v>
      </c>
      <c r="Y145" s="156">
        <f t="shared" si="7"/>
        <v>0</v>
      </c>
      <c r="Z145" s="156">
        <v>0</v>
      </c>
      <c r="AA145" s="157">
        <f t="shared" si="8"/>
        <v>0</v>
      </c>
      <c r="AR145" s="13" t="s">
        <v>144</v>
      </c>
      <c r="AT145" s="13" t="s">
        <v>140</v>
      </c>
      <c r="AU145" s="13" t="s">
        <v>118</v>
      </c>
      <c r="AY145" s="13" t="s">
        <v>139</v>
      </c>
      <c r="BE145" s="96">
        <f t="shared" si="9"/>
        <v>0</v>
      </c>
      <c r="BF145" s="96">
        <f t="shared" si="10"/>
        <v>0</v>
      </c>
      <c r="BG145" s="96">
        <f t="shared" si="11"/>
        <v>0</v>
      </c>
      <c r="BH145" s="96">
        <f t="shared" si="12"/>
        <v>0</v>
      </c>
      <c r="BI145" s="96">
        <f t="shared" si="13"/>
        <v>0</v>
      </c>
      <c r="BJ145" s="13" t="s">
        <v>118</v>
      </c>
      <c r="BK145" s="158">
        <f t="shared" si="14"/>
        <v>0</v>
      </c>
      <c r="BL145" s="13" t="s">
        <v>144</v>
      </c>
      <c r="BM145" s="13" t="s">
        <v>204</v>
      </c>
    </row>
    <row r="146" spans="2:63" s="9" customFormat="1" ht="29.85" customHeight="1">
      <c r="B146" s="139"/>
      <c r="C146" s="140"/>
      <c r="D146" s="149" t="s">
        <v>104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250">
        <f>BK146</f>
        <v>0</v>
      </c>
      <c r="O146" s="251"/>
      <c r="P146" s="251"/>
      <c r="Q146" s="251"/>
      <c r="R146" s="142"/>
      <c r="T146" s="143"/>
      <c r="U146" s="140"/>
      <c r="V146" s="140"/>
      <c r="W146" s="144">
        <f>SUM(W147:W158)</f>
        <v>0</v>
      </c>
      <c r="X146" s="140"/>
      <c r="Y146" s="144">
        <f>SUM(Y147:Y158)</f>
        <v>67.10141581</v>
      </c>
      <c r="Z146" s="140"/>
      <c r="AA146" s="145">
        <f>SUM(AA147:AA158)</f>
        <v>0</v>
      </c>
      <c r="AR146" s="146" t="s">
        <v>80</v>
      </c>
      <c r="AT146" s="147" t="s">
        <v>72</v>
      </c>
      <c r="AU146" s="147" t="s">
        <v>80</v>
      </c>
      <c r="AY146" s="146" t="s">
        <v>139</v>
      </c>
      <c r="BK146" s="148">
        <f>SUM(BK147:BK158)</f>
        <v>0</v>
      </c>
    </row>
    <row r="147" spans="2:65" s="1" customFormat="1" ht="31.5" customHeight="1">
      <c r="B147" s="121"/>
      <c r="C147" s="150" t="s">
        <v>205</v>
      </c>
      <c r="D147" s="150" t="s">
        <v>140</v>
      </c>
      <c r="E147" s="151" t="s">
        <v>206</v>
      </c>
      <c r="F147" s="237" t="s">
        <v>207</v>
      </c>
      <c r="G147" s="238"/>
      <c r="H147" s="238"/>
      <c r="I147" s="238"/>
      <c r="J147" s="152" t="s">
        <v>193</v>
      </c>
      <c r="K147" s="153">
        <v>21.784</v>
      </c>
      <c r="L147" s="239">
        <v>0</v>
      </c>
      <c r="M147" s="238"/>
      <c r="N147" s="240">
        <f aca="true" t="shared" si="15" ref="N147:N158">ROUND(L147*K147,3)</f>
        <v>0</v>
      </c>
      <c r="O147" s="238"/>
      <c r="P147" s="238"/>
      <c r="Q147" s="238"/>
      <c r="R147" s="123"/>
      <c r="T147" s="155" t="s">
        <v>3</v>
      </c>
      <c r="U147" s="38" t="s">
        <v>40</v>
      </c>
      <c r="V147" s="30"/>
      <c r="W147" s="156">
        <f aca="true" t="shared" si="16" ref="W147:W158">V147*K147</f>
        <v>0</v>
      </c>
      <c r="X147" s="156">
        <v>0.00061</v>
      </c>
      <c r="Y147" s="156">
        <f aca="true" t="shared" si="17" ref="Y147:Y158">X147*K147</f>
        <v>0.013288239999999998</v>
      </c>
      <c r="Z147" s="156">
        <v>0</v>
      </c>
      <c r="AA147" s="157">
        <f aca="true" t="shared" si="18" ref="AA147:AA158">Z147*K147</f>
        <v>0</v>
      </c>
      <c r="AR147" s="13" t="s">
        <v>144</v>
      </c>
      <c r="AT147" s="13" t="s">
        <v>140</v>
      </c>
      <c r="AU147" s="13" t="s">
        <v>118</v>
      </c>
      <c r="AY147" s="13" t="s">
        <v>139</v>
      </c>
      <c r="BE147" s="96">
        <f aca="true" t="shared" si="19" ref="BE147:BE158">IF(U147="základná",N147,0)</f>
        <v>0</v>
      </c>
      <c r="BF147" s="96">
        <f aca="true" t="shared" si="20" ref="BF147:BF158">IF(U147="znížená",N147,0)</f>
        <v>0</v>
      </c>
      <c r="BG147" s="96">
        <f aca="true" t="shared" si="21" ref="BG147:BG158">IF(U147="zákl. prenesená",N147,0)</f>
        <v>0</v>
      </c>
      <c r="BH147" s="96">
        <f aca="true" t="shared" si="22" ref="BH147:BH158">IF(U147="zníž. prenesená",N147,0)</f>
        <v>0</v>
      </c>
      <c r="BI147" s="96">
        <f aca="true" t="shared" si="23" ref="BI147:BI158">IF(U147="nulová",N147,0)</f>
        <v>0</v>
      </c>
      <c r="BJ147" s="13" t="s">
        <v>118</v>
      </c>
      <c r="BK147" s="158">
        <f aca="true" t="shared" si="24" ref="BK147:BK158">ROUND(L147*K147,3)</f>
        <v>0</v>
      </c>
      <c r="BL147" s="13" t="s">
        <v>144</v>
      </c>
      <c r="BM147" s="13" t="s">
        <v>208</v>
      </c>
    </row>
    <row r="148" spans="2:65" s="1" customFormat="1" ht="31.5" customHeight="1">
      <c r="B148" s="121"/>
      <c r="C148" s="150" t="s">
        <v>209</v>
      </c>
      <c r="D148" s="150" t="s">
        <v>140</v>
      </c>
      <c r="E148" s="151" t="s">
        <v>210</v>
      </c>
      <c r="F148" s="237" t="s">
        <v>211</v>
      </c>
      <c r="G148" s="238"/>
      <c r="H148" s="238"/>
      <c r="I148" s="238"/>
      <c r="J148" s="152" t="s">
        <v>148</v>
      </c>
      <c r="K148" s="153">
        <v>9</v>
      </c>
      <c r="L148" s="239">
        <v>0</v>
      </c>
      <c r="M148" s="238"/>
      <c r="N148" s="240">
        <f t="shared" si="15"/>
        <v>0</v>
      </c>
      <c r="O148" s="238"/>
      <c r="P148" s="238"/>
      <c r="Q148" s="238"/>
      <c r="R148" s="123"/>
      <c r="T148" s="155" t="s">
        <v>3</v>
      </c>
      <c r="U148" s="38" t="s">
        <v>40</v>
      </c>
      <c r="V148" s="30"/>
      <c r="W148" s="156">
        <f t="shared" si="16"/>
        <v>0</v>
      </c>
      <c r="X148" s="156">
        <v>2.066</v>
      </c>
      <c r="Y148" s="156">
        <f t="shared" si="17"/>
        <v>18.593999999999998</v>
      </c>
      <c r="Z148" s="156">
        <v>0</v>
      </c>
      <c r="AA148" s="157">
        <f t="shared" si="18"/>
        <v>0</v>
      </c>
      <c r="AR148" s="13" t="s">
        <v>144</v>
      </c>
      <c r="AT148" s="13" t="s">
        <v>140</v>
      </c>
      <c r="AU148" s="13" t="s">
        <v>118</v>
      </c>
      <c r="AY148" s="13" t="s">
        <v>139</v>
      </c>
      <c r="BE148" s="96">
        <f t="shared" si="19"/>
        <v>0</v>
      </c>
      <c r="BF148" s="96">
        <f t="shared" si="20"/>
        <v>0</v>
      </c>
      <c r="BG148" s="96">
        <f t="shared" si="21"/>
        <v>0</v>
      </c>
      <c r="BH148" s="96">
        <f t="shared" si="22"/>
        <v>0</v>
      </c>
      <c r="BI148" s="96">
        <f t="shared" si="23"/>
        <v>0</v>
      </c>
      <c r="BJ148" s="13" t="s">
        <v>118</v>
      </c>
      <c r="BK148" s="158">
        <f t="shared" si="24"/>
        <v>0</v>
      </c>
      <c r="BL148" s="13" t="s">
        <v>144</v>
      </c>
      <c r="BM148" s="13" t="s">
        <v>212</v>
      </c>
    </row>
    <row r="149" spans="2:65" s="1" customFormat="1" ht="22.5" customHeight="1">
      <c r="B149" s="121"/>
      <c r="C149" s="150" t="s">
        <v>213</v>
      </c>
      <c r="D149" s="150" t="s">
        <v>140</v>
      </c>
      <c r="E149" s="151" t="s">
        <v>214</v>
      </c>
      <c r="F149" s="237" t="s">
        <v>215</v>
      </c>
      <c r="G149" s="238"/>
      <c r="H149" s="238"/>
      <c r="I149" s="238"/>
      <c r="J149" s="152" t="s">
        <v>148</v>
      </c>
      <c r="K149" s="153">
        <v>1.797</v>
      </c>
      <c r="L149" s="239">
        <v>0</v>
      </c>
      <c r="M149" s="238"/>
      <c r="N149" s="240">
        <f t="shared" si="15"/>
        <v>0</v>
      </c>
      <c r="O149" s="238"/>
      <c r="P149" s="238"/>
      <c r="Q149" s="238"/>
      <c r="R149" s="123"/>
      <c r="T149" s="155" t="s">
        <v>3</v>
      </c>
      <c r="U149" s="38" t="s">
        <v>40</v>
      </c>
      <c r="V149" s="30"/>
      <c r="W149" s="156">
        <f t="shared" si="16"/>
        <v>0</v>
      </c>
      <c r="X149" s="156">
        <v>2.0664</v>
      </c>
      <c r="Y149" s="156">
        <f t="shared" si="17"/>
        <v>3.7133207999999995</v>
      </c>
      <c r="Z149" s="156">
        <v>0</v>
      </c>
      <c r="AA149" s="157">
        <f t="shared" si="18"/>
        <v>0</v>
      </c>
      <c r="AR149" s="13" t="s">
        <v>144</v>
      </c>
      <c r="AT149" s="13" t="s">
        <v>140</v>
      </c>
      <c r="AU149" s="13" t="s">
        <v>118</v>
      </c>
      <c r="AY149" s="13" t="s">
        <v>139</v>
      </c>
      <c r="BE149" s="96">
        <f t="shared" si="19"/>
        <v>0</v>
      </c>
      <c r="BF149" s="96">
        <f t="shared" si="20"/>
        <v>0</v>
      </c>
      <c r="BG149" s="96">
        <f t="shared" si="21"/>
        <v>0</v>
      </c>
      <c r="BH149" s="96">
        <f t="shared" si="22"/>
        <v>0</v>
      </c>
      <c r="BI149" s="96">
        <f t="shared" si="23"/>
        <v>0</v>
      </c>
      <c r="BJ149" s="13" t="s">
        <v>118</v>
      </c>
      <c r="BK149" s="158">
        <f t="shared" si="24"/>
        <v>0</v>
      </c>
      <c r="BL149" s="13" t="s">
        <v>144</v>
      </c>
      <c r="BM149" s="13" t="s">
        <v>216</v>
      </c>
    </row>
    <row r="150" spans="2:65" s="1" customFormat="1" ht="31.5" customHeight="1">
      <c r="B150" s="121"/>
      <c r="C150" s="150" t="s">
        <v>217</v>
      </c>
      <c r="D150" s="150" t="s">
        <v>140</v>
      </c>
      <c r="E150" s="151" t="s">
        <v>218</v>
      </c>
      <c r="F150" s="237" t="s">
        <v>219</v>
      </c>
      <c r="G150" s="238"/>
      <c r="H150" s="238"/>
      <c r="I150" s="238"/>
      <c r="J150" s="152" t="s">
        <v>220</v>
      </c>
      <c r="K150" s="153">
        <v>2</v>
      </c>
      <c r="L150" s="239">
        <v>0</v>
      </c>
      <c r="M150" s="238"/>
      <c r="N150" s="240">
        <f t="shared" si="15"/>
        <v>0</v>
      </c>
      <c r="O150" s="238"/>
      <c r="P150" s="238"/>
      <c r="Q150" s="238"/>
      <c r="R150" s="123"/>
      <c r="T150" s="155" t="s">
        <v>3</v>
      </c>
      <c r="U150" s="38" t="s">
        <v>40</v>
      </c>
      <c r="V150" s="30"/>
      <c r="W150" s="156">
        <f t="shared" si="16"/>
        <v>0</v>
      </c>
      <c r="X150" s="156">
        <v>0.0835</v>
      </c>
      <c r="Y150" s="156">
        <f t="shared" si="17"/>
        <v>0.167</v>
      </c>
      <c r="Z150" s="156">
        <v>0</v>
      </c>
      <c r="AA150" s="157">
        <f t="shared" si="18"/>
        <v>0</v>
      </c>
      <c r="AR150" s="13" t="s">
        <v>144</v>
      </c>
      <c r="AT150" s="13" t="s">
        <v>140</v>
      </c>
      <c r="AU150" s="13" t="s">
        <v>118</v>
      </c>
      <c r="AY150" s="13" t="s">
        <v>139</v>
      </c>
      <c r="BE150" s="96">
        <f t="shared" si="19"/>
        <v>0</v>
      </c>
      <c r="BF150" s="96">
        <f t="shared" si="20"/>
        <v>0</v>
      </c>
      <c r="BG150" s="96">
        <f t="shared" si="21"/>
        <v>0</v>
      </c>
      <c r="BH150" s="96">
        <f t="shared" si="22"/>
        <v>0</v>
      </c>
      <c r="BI150" s="96">
        <f t="shared" si="23"/>
        <v>0</v>
      </c>
      <c r="BJ150" s="13" t="s">
        <v>118</v>
      </c>
      <c r="BK150" s="158">
        <f t="shared" si="24"/>
        <v>0</v>
      </c>
      <c r="BL150" s="13" t="s">
        <v>144</v>
      </c>
      <c r="BM150" s="13" t="s">
        <v>221</v>
      </c>
    </row>
    <row r="151" spans="2:65" s="1" customFormat="1" ht="31.5" customHeight="1">
      <c r="B151" s="121"/>
      <c r="C151" s="159" t="s">
        <v>8</v>
      </c>
      <c r="D151" s="159" t="s">
        <v>196</v>
      </c>
      <c r="E151" s="160" t="s">
        <v>222</v>
      </c>
      <c r="F151" s="246" t="s">
        <v>223</v>
      </c>
      <c r="G151" s="247"/>
      <c r="H151" s="247"/>
      <c r="I151" s="247"/>
      <c r="J151" s="161" t="s">
        <v>220</v>
      </c>
      <c r="K151" s="162">
        <v>2.02</v>
      </c>
      <c r="L151" s="248">
        <v>0</v>
      </c>
      <c r="M151" s="247"/>
      <c r="N151" s="249">
        <f t="shared" si="15"/>
        <v>0</v>
      </c>
      <c r="O151" s="238"/>
      <c r="P151" s="238"/>
      <c r="Q151" s="238"/>
      <c r="R151" s="123"/>
      <c r="T151" s="155" t="s">
        <v>3</v>
      </c>
      <c r="U151" s="38" t="s">
        <v>40</v>
      </c>
      <c r="V151" s="30"/>
      <c r="W151" s="156">
        <f t="shared" si="16"/>
        <v>0</v>
      </c>
      <c r="X151" s="156">
        <v>3.245</v>
      </c>
      <c r="Y151" s="156">
        <f t="shared" si="17"/>
        <v>6.5549</v>
      </c>
      <c r="Z151" s="156">
        <v>0</v>
      </c>
      <c r="AA151" s="157">
        <f t="shared" si="18"/>
        <v>0</v>
      </c>
      <c r="AR151" s="13" t="s">
        <v>169</v>
      </c>
      <c r="AT151" s="13" t="s">
        <v>196</v>
      </c>
      <c r="AU151" s="13" t="s">
        <v>118</v>
      </c>
      <c r="AY151" s="13" t="s">
        <v>139</v>
      </c>
      <c r="BE151" s="96">
        <f t="shared" si="19"/>
        <v>0</v>
      </c>
      <c r="BF151" s="96">
        <f t="shared" si="20"/>
        <v>0</v>
      </c>
      <c r="BG151" s="96">
        <f t="shared" si="21"/>
        <v>0</v>
      </c>
      <c r="BH151" s="96">
        <f t="shared" si="22"/>
        <v>0</v>
      </c>
      <c r="BI151" s="96">
        <f t="shared" si="23"/>
        <v>0</v>
      </c>
      <c r="BJ151" s="13" t="s">
        <v>118</v>
      </c>
      <c r="BK151" s="158">
        <f t="shared" si="24"/>
        <v>0</v>
      </c>
      <c r="BL151" s="13" t="s">
        <v>144</v>
      </c>
      <c r="BM151" s="13" t="s">
        <v>224</v>
      </c>
    </row>
    <row r="152" spans="2:65" s="1" customFormat="1" ht="44.25" customHeight="1">
      <c r="B152" s="121"/>
      <c r="C152" s="150" t="s">
        <v>225</v>
      </c>
      <c r="D152" s="150" t="s">
        <v>140</v>
      </c>
      <c r="E152" s="151" t="s">
        <v>226</v>
      </c>
      <c r="F152" s="237" t="s">
        <v>227</v>
      </c>
      <c r="G152" s="238"/>
      <c r="H152" s="238"/>
      <c r="I152" s="238"/>
      <c r="J152" s="152" t="s">
        <v>148</v>
      </c>
      <c r="K152" s="153">
        <v>5.58</v>
      </c>
      <c r="L152" s="239">
        <v>0</v>
      </c>
      <c r="M152" s="238"/>
      <c r="N152" s="240">
        <f t="shared" si="15"/>
        <v>0</v>
      </c>
      <c r="O152" s="238"/>
      <c r="P152" s="238"/>
      <c r="Q152" s="238"/>
      <c r="R152" s="123"/>
      <c r="T152" s="155" t="s">
        <v>3</v>
      </c>
      <c r="U152" s="38" t="s">
        <v>40</v>
      </c>
      <c r="V152" s="30"/>
      <c r="W152" s="156">
        <f t="shared" si="16"/>
        <v>0</v>
      </c>
      <c r="X152" s="156">
        <v>2.11709</v>
      </c>
      <c r="Y152" s="156">
        <f t="shared" si="17"/>
        <v>11.8133622</v>
      </c>
      <c r="Z152" s="156">
        <v>0</v>
      </c>
      <c r="AA152" s="157">
        <f t="shared" si="18"/>
        <v>0</v>
      </c>
      <c r="AR152" s="13" t="s">
        <v>144</v>
      </c>
      <c r="AT152" s="13" t="s">
        <v>140</v>
      </c>
      <c r="AU152" s="13" t="s">
        <v>118</v>
      </c>
      <c r="AY152" s="13" t="s">
        <v>139</v>
      </c>
      <c r="BE152" s="96">
        <f t="shared" si="19"/>
        <v>0</v>
      </c>
      <c r="BF152" s="96">
        <f t="shared" si="20"/>
        <v>0</v>
      </c>
      <c r="BG152" s="96">
        <f t="shared" si="21"/>
        <v>0</v>
      </c>
      <c r="BH152" s="96">
        <f t="shared" si="22"/>
        <v>0</v>
      </c>
      <c r="BI152" s="96">
        <f t="shared" si="23"/>
        <v>0</v>
      </c>
      <c r="BJ152" s="13" t="s">
        <v>118</v>
      </c>
      <c r="BK152" s="158">
        <f t="shared" si="24"/>
        <v>0</v>
      </c>
      <c r="BL152" s="13" t="s">
        <v>144</v>
      </c>
      <c r="BM152" s="13" t="s">
        <v>228</v>
      </c>
    </row>
    <row r="153" spans="2:65" s="1" customFormat="1" ht="31.5" customHeight="1">
      <c r="B153" s="121"/>
      <c r="C153" s="150" t="s">
        <v>229</v>
      </c>
      <c r="D153" s="150" t="s">
        <v>140</v>
      </c>
      <c r="E153" s="151" t="s">
        <v>230</v>
      </c>
      <c r="F153" s="237" t="s">
        <v>231</v>
      </c>
      <c r="G153" s="238"/>
      <c r="H153" s="238"/>
      <c r="I153" s="238"/>
      <c r="J153" s="152" t="s">
        <v>188</v>
      </c>
      <c r="K153" s="153">
        <v>0.14</v>
      </c>
      <c r="L153" s="239">
        <v>0</v>
      </c>
      <c r="M153" s="238"/>
      <c r="N153" s="240">
        <f t="shared" si="15"/>
        <v>0</v>
      </c>
      <c r="O153" s="238"/>
      <c r="P153" s="238"/>
      <c r="Q153" s="238"/>
      <c r="R153" s="123"/>
      <c r="T153" s="155" t="s">
        <v>3</v>
      </c>
      <c r="U153" s="38" t="s">
        <v>40</v>
      </c>
      <c r="V153" s="30"/>
      <c r="W153" s="156">
        <f t="shared" si="16"/>
        <v>0</v>
      </c>
      <c r="X153" s="156">
        <v>1.002</v>
      </c>
      <c r="Y153" s="156">
        <f t="shared" si="17"/>
        <v>0.14028000000000002</v>
      </c>
      <c r="Z153" s="156">
        <v>0</v>
      </c>
      <c r="AA153" s="157">
        <f t="shared" si="18"/>
        <v>0</v>
      </c>
      <c r="AR153" s="13" t="s">
        <v>144</v>
      </c>
      <c r="AT153" s="13" t="s">
        <v>140</v>
      </c>
      <c r="AU153" s="13" t="s">
        <v>118</v>
      </c>
      <c r="AY153" s="13" t="s">
        <v>139</v>
      </c>
      <c r="BE153" s="96">
        <f t="shared" si="19"/>
        <v>0</v>
      </c>
      <c r="BF153" s="96">
        <f t="shared" si="20"/>
        <v>0</v>
      </c>
      <c r="BG153" s="96">
        <f t="shared" si="21"/>
        <v>0</v>
      </c>
      <c r="BH153" s="96">
        <f t="shared" si="22"/>
        <v>0</v>
      </c>
      <c r="BI153" s="96">
        <f t="shared" si="23"/>
        <v>0</v>
      </c>
      <c r="BJ153" s="13" t="s">
        <v>118</v>
      </c>
      <c r="BK153" s="158">
        <f t="shared" si="24"/>
        <v>0</v>
      </c>
      <c r="BL153" s="13" t="s">
        <v>144</v>
      </c>
      <c r="BM153" s="13" t="s">
        <v>232</v>
      </c>
    </row>
    <row r="154" spans="2:65" s="1" customFormat="1" ht="44.25" customHeight="1">
      <c r="B154" s="121"/>
      <c r="C154" s="150" t="s">
        <v>233</v>
      </c>
      <c r="D154" s="150" t="s">
        <v>140</v>
      </c>
      <c r="E154" s="151" t="s">
        <v>234</v>
      </c>
      <c r="F154" s="237" t="s">
        <v>235</v>
      </c>
      <c r="G154" s="238"/>
      <c r="H154" s="238"/>
      <c r="I154" s="238"/>
      <c r="J154" s="152" t="s">
        <v>148</v>
      </c>
      <c r="K154" s="153">
        <v>6.81</v>
      </c>
      <c r="L154" s="239">
        <v>0</v>
      </c>
      <c r="M154" s="238"/>
      <c r="N154" s="240">
        <f t="shared" si="15"/>
        <v>0</v>
      </c>
      <c r="O154" s="238"/>
      <c r="P154" s="238"/>
      <c r="Q154" s="238"/>
      <c r="R154" s="123"/>
      <c r="T154" s="155" t="s">
        <v>3</v>
      </c>
      <c r="U154" s="38" t="s">
        <v>40</v>
      </c>
      <c r="V154" s="30"/>
      <c r="W154" s="156">
        <f t="shared" si="16"/>
        <v>0</v>
      </c>
      <c r="X154" s="156">
        <v>2.22528</v>
      </c>
      <c r="Y154" s="156">
        <f t="shared" si="17"/>
        <v>15.1541568</v>
      </c>
      <c r="Z154" s="156">
        <v>0</v>
      </c>
      <c r="AA154" s="157">
        <f t="shared" si="18"/>
        <v>0</v>
      </c>
      <c r="AR154" s="13" t="s">
        <v>144</v>
      </c>
      <c r="AT154" s="13" t="s">
        <v>140</v>
      </c>
      <c r="AU154" s="13" t="s">
        <v>118</v>
      </c>
      <c r="AY154" s="13" t="s">
        <v>139</v>
      </c>
      <c r="BE154" s="96">
        <f t="shared" si="19"/>
        <v>0</v>
      </c>
      <c r="BF154" s="96">
        <f t="shared" si="20"/>
        <v>0</v>
      </c>
      <c r="BG154" s="96">
        <f t="shared" si="21"/>
        <v>0</v>
      </c>
      <c r="BH154" s="96">
        <f t="shared" si="22"/>
        <v>0</v>
      </c>
      <c r="BI154" s="96">
        <f t="shared" si="23"/>
        <v>0</v>
      </c>
      <c r="BJ154" s="13" t="s">
        <v>118</v>
      </c>
      <c r="BK154" s="158">
        <f t="shared" si="24"/>
        <v>0</v>
      </c>
      <c r="BL154" s="13" t="s">
        <v>144</v>
      </c>
      <c r="BM154" s="13" t="s">
        <v>236</v>
      </c>
    </row>
    <row r="155" spans="2:65" s="1" customFormat="1" ht="44.25" customHeight="1">
      <c r="B155" s="121"/>
      <c r="C155" s="150" t="s">
        <v>237</v>
      </c>
      <c r="D155" s="150" t="s">
        <v>140</v>
      </c>
      <c r="E155" s="151" t="s">
        <v>238</v>
      </c>
      <c r="F155" s="237" t="s">
        <v>239</v>
      </c>
      <c r="G155" s="238"/>
      <c r="H155" s="238"/>
      <c r="I155" s="238"/>
      <c r="J155" s="152" t="s">
        <v>148</v>
      </c>
      <c r="K155" s="153">
        <v>4.416</v>
      </c>
      <c r="L155" s="239">
        <v>0</v>
      </c>
      <c r="M155" s="238"/>
      <c r="N155" s="240">
        <f t="shared" si="15"/>
        <v>0</v>
      </c>
      <c r="O155" s="238"/>
      <c r="P155" s="238"/>
      <c r="Q155" s="238"/>
      <c r="R155" s="123"/>
      <c r="T155" s="155" t="s">
        <v>3</v>
      </c>
      <c r="U155" s="38" t="s">
        <v>40</v>
      </c>
      <c r="V155" s="30"/>
      <c r="W155" s="156">
        <f t="shared" si="16"/>
        <v>0</v>
      </c>
      <c r="X155" s="156">
        <v>2.39216</v>
      </c>
      <c r="Y155" s="156">
        <f t="shared" si="17"/>
        <v>10.563778560000001</v>
      </c>
      <c r="Z155" s="156">
        <v>0</v>
      </c>
      <c r="AA155" s="157">
        <f t="shared" si="18"/>
        <v>0</v>
      </c>
      <c r="AR155" s="13" t="s">
        <v>144</v>
      </c>
      <c r="AT155" s="13" t="s">
        <v>140</v>
      </c>
      <c r="AU155" s="13" t="s">
        <v>118</v>
      </c>
      <c r="AY155" s="13" t="s">
        <v>139</v>
      </c>
      <c r="BE155" s="96">
        <f t="shared" si="19"/>
        <v>0</v>
      </c>
      <c r="BF155" s="96">
        <f t="shared" si="20"/>
        <v>0</v>
      </c>
      <c r="BG155" s="96">
        <f t="shared" si="21"/>
        <v>0</v>
      </c>
      <c r="BH155" s="96">
        <f t="shared" si="22"/>
        <v>0</v>
      </c>
      <c r="BI155" s="96">
        <f t="shared" si="23"/>
        <v>0</v>
      </c>
      <c r="BJ155" s="13" t="s">
        <v>118</v>
      </c>
      <c r="BK155" s="158">
        <f t="shared" si="24"/>
        <v>0</v>
      </c>
      <c r="BL155" s="13" t="s">
        <v>144</v>
      </c>
      <c r="BM155" s="13" t="s">
        <v>240</v>
      </c>
    </row>
    <row r="156" spans="2:65" s="1" customFormat="1" ht="31.5" customHeight="1">
      <c r="B156" s="121"/>
      <c r="C156" s="150" t="s">
        <v>241</v>
      </c>
      <c r="D156" s="150" t="s">
        <v>140</v>
      </c>
      <c r="E156" s="151" t="s">
        <v>242</v>
      </c>
      <c r="F156" s="237" t="s">
        <v>243</v>
      </c>
      <c r="G156" s="238"/>
      <c r="H156" s="238"/>
      <c r="I156" s="238"/>
      <c r="J156" s="152" t="s">
        <v>193</v>
      </c>
      <c r="K156" s="153">
        <v>6.72</v>
      </c>
      <c r="L156" s="239">
        <v>0</v>
      </c>
      <c r="M156" s="238"/>
      <c r="N156" s="240">
        <f t="shared" si="15"/>
        <v>0</v>
      </c>
      <c r="O156" s="238"/>
      <c r="P156" s="238"/>
      <c r="Q156" s="238"/>
      <c r="R156" s="123"/>
      <c r="T156" s="155" t="s">
        <v>3</v>
      </c>
      <c r="U156" s="38" t="s">
        <v>40</v>
      </c>
      <c r="V156" s="30"/>
      <c r="W156" s="156">
        <f t="shared" si="16"/>
        <v>0</v>
      </c>
      <c r="X156" s="156">
        <v>0.00407</v>
      </c>
      <c r="Y156" s="156">
        <f t="shared" si="17"/>
        <v>0.027350399999999997</v>
      </c>
      <c r="Z156" s="156">
        <v>0</v>
      </c>
      <c r="AA156" s="157">
        <f t="shared" si="18"/>
        <v>0</v>
      </c>
      <c r="AR156" s="13" t="s">
        <v>144</v>
      </c>
      <c r="AT156" s="13" t="s">
        <v>140</v>
      </c>
      <c r="AU156" s="13" t="s">
        <v>118</v>
      </c>
      <c r="AY156" s="13" t="s">
        <v>139</v>
      </c>
      <c r="BE156" s="96">
        <f t="shared" si="19"/>
        <v>0</v>
      </c>
      <c r="BF156" s="96">
        <f t="shared" si="20"/>
        <v>0</v>
      </c>
      <c r="BG156" s="96">
        <f t="shared" si="21"/>
        <v>0</v>
      </c>
      <c r="BH156" s="96">
        <f t="shared" si="22"/>
        <v>0</v>
      </c>
      <c r="BI156" s="96">
        <f t="shared" si="23"/>
        <v>0</v>
      </c>
      <c r="BJ156" s="13" t="s">
        <v>118</v>
      </c>
      <c r="BK156" s="158">
        <f t="shared" si="24"/>
        <v>0</v>
      </c>
      <c r="BL156" s="13" t="s">
        <v>144</v>
      </c>
      <c r="BM156" s="13" t="s">
        <v>244</v>
      </c>
    </row>
    <row r="157" spans="2:65" s="1" customFormat="1" ht="31.5" customHeight="1">
      <c r="B157" s="121"/>
      <c r="C157" s="150" t="s">
        <v>245</v>
      </c>
      <c r="D157" s="150" t="s">
        <v>140</v>
      </c>
      <c r="E157" s="151" t="s">
        <v>246</v>
      </c>
      <c r="F157" s="237" t="s">
        <v>247</v>
      </c>
      <c r="G157" s="238"/>
      <c r="H157" s="238"/>
      <c r="I157" s="238"/>
      <c r="J157" s="152" t="s">
        <v>193</v>
      </c>
      <c r="K157" s="153">
        <v>6.72</v>
      </c>
      <c r="L157" s="239">
        <v>0</v>
      </c>
      <c r="M157" s="238"/>
      <c r="N157" s="240">
        <f t="shared" si="15"/>
        <v>0</v>
      </c>
      <c r="O157" s="238"/>
      <c r="P157" s="238"/>
      <c r="Q157" s="238"/>
      <c r="R157" s="123"/>
      <c r="T157" s="155" t="s">
        <v>3</v>
      </c>
      <c r="U157" s="38" t="s">
        <v>40</v>
      </c>
      <c r="V157" s="30"/>
      <c r="W157" s="156">
        <f t="shared" si="16"/>
        <v>0</v>
      </c>
      <c r="X157" s="156">
        <v>0</v>
      </c>
      <c r="Y157" s="156">
        <f t="shared" si="17"/>
        <v>0</v>
      </c>
      <c r="Z157" s="156">
        <v>0</v>
      </c>
      <c r="AA157" s="157">
        <f t="shared" si="18"/>
        <v>0</v>
      </c>
      <c r="AR157" s="13" t="s">
        <v>144</v>
      </c>
      <c r="AT157" s="13" t="s">
        <v>140</v>
      </c>
      <c r="AU157" s="13" t="s">
        <v>118</v>
      </c>
      <c r="AY157" s="13" t="s">
        <v>139</v>
      </c>
      <c r="BE157" s="96">
        <f t="shared" si="19"/>
        <v>0</v>
      </c>
      <c r="BF157" s="96">
        <f t="shared" si="20"/>
        <v>0</v>
      </c>
      <c r="BG157" s="96">
        <f t="shared" si="21"/>
        <v>0</v>
      </c>
      <c r="BH157" s="96">
        <f t="shared" si="22"/>
        <v>0</v>
      </c>
      <c r="BI157" s="96">
        <f t="shared" si="23"/>
        <v>0</v>
      </c>
      <c r="BJ157" s="13" t="s">
        <v>118</v>
      </c>
      <c r="BK157" s="158">
        <f t="shared" si="24"/>
        <v>0</v>
      </c>
      <c r="BL157" s="13" t="s">
        <v>144</v>
      </c>
      <c r="BM157" s="13" t="s">
        <v>248</v>
      </c>
    </row>
    <row r="158" spans="2:65" s="1" customFormat="1" ht="22.5" customHeight="1">
      <c r="B158" s="121"/>
      <c r="C158" s="150" t="s">
        <v>249</v>
      </c>
      <c r="D158" s="150" t="s">
        <v>140</v>
      </c>
      <c r="E158" s="151" t="s">
        <v>250</v>
      </c>
      <c r="F158" s="237" t="s">
        <v>251</v>
      </c>
      <c r="G158" s="238"/>
      <c r="H158" s="238"/>
      <c r="I158" s="238"/>
      <c r="J158" s="152" t="s">
        <v>188</v>
      </c>
      <c r="K158" s="153">
        <v>0.353</v>
      </c>
      <c r="L158" s="239">
        <v>0</v>
      </c>
      <c r="M158" s="238"/>
      <c r="N158" s="240">
        <f t="shared" si="15"/>
        <v>0</v>
      </c>
      <c r="O158" s="238"/>
      <c r="P158" s="238"/>
      <c r="Q158" s="238"/>
      <c r="R158" s="123"/>
      <c r="T158" s="155" t="s">
        <v>3</v>
      </c>
      <c r="U158" s="38" t="s">
        <v>40</v>
      </c>
      <c r="V158" s="30"/>
      <c r="W158" s="156">
        <f t="shared" si="16"/>
        <v>0</v>
      </c>
      <c r="X158" s="156">
        <v>1.01977</v>
      </c>
      <c r="Y158" s="156">
        <f t="shared" si="17"/>
        <v>0.35997881</v>
      </c>
      <c r="Z158" s="156">
        <v>0</v>
      </c>
      <c r="AA158" s="157">
        <f t="shared" si="18"/>
        <v>0</v>
      </c>
      <c r="AR158" s="13" t="s">
        <v>144</v>
      </c>
      <c r="AT158" s="13" t="s">
        <v>140</v>
      </c>
      <c r="AU158" s="13" t="s">
        <v>118</v>
      </c>
      <c r="AY158" s="13" t="s">
        <v>139</v>
      </c>
      <c r="BE158" s="96">
        <f t="shared" si="19"/>
        <v>0</v>
      </c>
      <c r="BF158" s="96">
        <f t="shared" si="20"/>
        <v>0</v>
      </c>
      <c r="BG158" s="96">
        <f t="shared" si="21"/>
        <v>0</v>
      </c>
      <c r="BH158" s="96">
        <f t="shared" si="22"/>
        <v>0</v>
      </c>
      <c r="BI158" s="96">
        <f t="shared" si="23"/>
        <v>0</v>
      </c>
      <c r="BJ158" s="13" t="s">
        <v>118</v>
      </c>
      <c r="BK158" s="158">
        <f t="shared" si="24"/>
        <v>0</v>
      </c>
      <c r="BL158" s="13" t="s">
        <v>144</v>
      </c>
      <c r="BM158" s="13" t="s">
        <v>252</v>
      </c>
    </row>
    <row r="159" spans="2:63" s="9" customFormat="1" ht="29.85" customHeight="1">
      <c r="B159" s="139"/>
      <c r="C159" s="140"/>
      <c r="D159" s="149" t="s">
        <v>105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250">
        <f>BK159</f>
        <v>0</v>
      </c>
      <c r="O159" s="251"/>
      <c r="P159" s="251"/>
      <c r="Q159" s="251"/>
      <c r="R159" s="142"/>
      <c r="T159" s="143"/>
      <c r="U159" s="140"/>
      <c r="V159" s="140"/>
      <c r="W159" s="144">
        <f>W160</f>
        <v>0</v>
      </c>
      <c r="X159" s="140"/>
      <c r="Y159" s="144">
        <f>Y160</f>
        <v>3.950848</v>
      </c>
      <c r="Z159" s="140"/>
      <c r="AA159" s="145">
        <f>AA160</f>
        <v>0</v>
      </c>
      <c r="AR159" s="146" t="s">
        <v>80</v>
      </c>
      <c r="AT159" s="147" t="s">
        <v>72</v>
      </c>
      <c r="AU159" s="147" t="s">
        <v>80</v>
      </c>
      <c r="AY159" s="146" t="s">
        <v>139</v>
      </c>
      <c r="BK159" s="148">
        <f>BK160</f>
        <v>0</v>
      </c>
    </row>
    <row r="160" spans="2:65" s="1" customFormat="1" ht="31.5" customHeight="1">
      <c r="B160" s="121"/>
      <c r="C160" s="150" t="s">
        <v>253</v>
      </c>
      <c r="D160" s="150" t="s">
        <v>140</v>
      </c>
      <c r="E160" s="151" t="s">
        <v>254</v>
      </c>
      <c r="F160" s="237" t="s">
        <v>255</v>
      </c>
      <c r="G160" s="238"/>
      <c r="H160" s="238"/>
      <c r="I160" s="238"/>
      <c r="J160" s="152" t="s">
        <v>193</v>
      </c>
      <c r="K160" s="153">
        <v>24.4</v>
      </c>
      <c r="L160" s="239">
        <v>0</v>
      </c>
      <c r="M160" s="238"/>
      <c r="N160" s="240">
        <f>ROUND(L160*K160,3)</f>
        <v>0</v>
      </c>
      <c r="O160" s="238"/>
      <c r="P160" s="238"/>
      <c r="Q160" s="238"/>
      <c r="R160" s="123"/>
      <c r="T160" s="155" t="s">
        <v>3</v>
      </c>
      <c r="U160" s="38" t="s">
        <v>40</v>
      </c>
      <c r="V160" s="30"/>
      <c r="W160" s="156">
        <f>V160*K160</f>
        <v>0</v>
      </c>
      <c r="X160" s="156">
        <v>0.16192</v>
      </c>
      <c r="Y160" s="156">
        <f>X160*K160</f>
        <v>3.950848</v>
      </c>
      <c r="Z160" s="156">
        <v>0</v>
      </c>
      <c r="AA160" s="157">
        <f>Z160*K160</f>
        <v>0</v>
      </c>
      <c r="AR160" s="13" t="s">
        <v>144</v>
      </c>
      <c r="AT160" s="13" t="s">
        <v>140</v>
      </c>
      <c r="AU160" s="13" t="s">
        <v>118</v>
      </c>
      <c r="AY160" s="13" t="s">
        <v>139</v>
      </c>
      <c r="BE160" s="96">
        <f>IF(U160="základná",N160,0)</f>
        <v>0</v>
      </c>
      <c r="BF160" s="96">
        <f>IF(U160="znížená",N160,0)</f>
        <v>0</v>
      </c>
      <c r="BG160" s="96">
        <f>IF(U160="zákl. prenesená",N160,0)</f>
        <v>0</v>
      </c>
      <c r="BH160" s="96">
        <f>IF(U160="zníž. prenesená",N160,0)</f>
        <v>0</v>
      </c>
      <c r="BI160" s="96">
        <f>IF(U160="nulová",N160,0)</f>
        <v>0</v>
      </c>
      <c r="BJ160" s="13" t="s">
        <v>118</v>
      </c>
      <c r="BK160" s="158">
        <f>ROUND(L160*K160,3)</f>
        <v>0</v>
      </c>
      <c r="BL160" s="13" t="s">
        <v>144</v>
      </c>
      <c r="BM160" s="13" t="s">
        <v>256</v>
      </c>
    </row>
    <row r="161" spans="2:63" s="9" customFormat="1" ht="29.85" customHeight="1">
      <c r="B161" s="139"/>
      <c r="C161" s="140"/>
      <c r="D161" s="149" t="s">
        <v>106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250">
        <f>BK161</f>
        <v>0</v>
      </c>
      <c r="O161" s="251"/>
      <c r="P161" s="251"/>
      <c r="Q161" s="251"/>
      <c r="R161" s="142"/>
      <c r="T161" s="143"/>
      <c r="U161" s="140"/>
      <c r="V161" s="140"/>
      <c r="W161" s="144">
        <f>SUM(W162:W166)</f>
        <v>0</v>
      </c>
      <c r="X161" s="140"/>
      <c r="Y161" s="144">
        <f>SUM(Y162:Y166)</f>
        <v>25.156888</v>
      </c>
      <c r="Z161" s="140"/>
      <c r="AA161" s="145">
        <f>SUM(AA162:AA166)</f>
        <v>0</v>
      </c>
      <c r="AR161" s="146" t="s">
        <v>80</v>
      </c>
      <c r="AT161" s="147" t="s">
        <v>72</v>
      </c>
      <c r="AU161" s="147" t="s">
        <v>80</v>
      </c>
      <c r="AY161" s="146" t="s">
        <v>139</v>
      </c>
      <c r="BK161" s="148">
        <f>SUM(BK162:BK166)</f>
        <v>0</v>
      </c>
    </row>
    <row r="162" spans="2:65" s="1" customFormat="1" ht="31.5" customHeight="1">
      <c r="B162" s="121"/>
      <c r="C162" s="150" t="s">
        <v>257</v>
      </c>
      <c r="D162" s="150" t="s">
        <v>140</v>
      </c>
      <c r="E162" s="151" t="s">
        <v>258</v>
      </c>
      <c r="F162" s="237" t="s">
        <v>259</v>
      </c>
      <c r="G162" s="238"/>
      <c r="H162" s="238"/>
      <c r="I162" s="238"/>
      <c r="J162" s="152" t="s">
        <v>193</v>
      </c>
      <c r="K162" s="153">
        <v>24.4</v>
      </c>
      <c r="L162" s="239">
        <v>0</v>
      </c>
      <c r="M162" s="238"/>
      <c r="N162" s="240">
        <f>ROUND(L162*K162,3)</f>
        <v>0</v>
      </c>
      <c r="O162" s="238"/>
      <c r="P162" s="238"/>
      <c r="Q162" s="238"/>
      <c r="R162" s="123"/>
      <c r="T162" s="155" t="s">
        <v>3</v>
      </c>
      <c r="U162" s="38" t="s">
        <v>40</v>
      </c>
      <c r="V162" s="30"/>
      <c r="W162" s="156">
        <f>V162*K162</f>
        <v>0</v>
      </c>
      <c r="X162" s="156">
        <v>0.27994</v>
      </c>
      <c r="Y162" s="156">
        <f>X162*K162</f>
        <v>6.830536</v>
      </c>
      <c r="Z162" s="156">
        <v>0</v>
      </c>
      <c r="AA162" s="157">
        <f>Z162*K162</f>
        <v>0</v>
      </c>
      <c r="AR162" s="13" t="s">
        <v>144</v>
      </c>
      <c r="AT162" s="13" t="s">
        <v>140</v>
      </c>
      <c r="AU162" s="13" t="s">
        <v>118</v>
      </c>
      <c r="AY162" s="13" t="s">
        <v>139</v>
      </c>
      <c r="BE162" s="96">
        <f>IF(U162="základná",N162,0)</f>
        <v>0</v>
      </c>
      <c r="BF162" s="96">
        <f>IF(U162="znížená",N162,0)</f>
        <v>0</v>
      </c>
      <c r="BG162" s="96">
        <f>IF(U162="zákl. prenesená",N162,0)</f>
        <v>0</v>
      </c>
      <c r="BH162" s="96">
        <f>IF(U162="zníž. prenesená",N162,0)</f>
        <v>0</v>
      </c>
      <c r="BI162" s="96">
        <f>IF(U162="nulová",N162,0)</f>
        <v>0</v>
      </c>
      <c r="BJ162" s="13" t="s">
        <v>118</v>
      </c>
      <c r="BK162" s="158">
        <f>ROUND(L162*K162,3)</f>
        <v>0</v>
      </c>
      <c r="BL162" s="13" t="s">
        <v>144</v>
      </c>
      <c r="BM162" s="13" t="s">
        <v>260</v>
      </c>
    </row>
    <row r="163" spans="2:65" s="1" customFormat="1" ht="31.5" customHeight="1">
      <c r="B163" s="121"/>
      <c r="C163" s="150" t="s">
        <v>261</v>
      </c>
      <c r="D163" s="150" t="s">
        <v>140</v>
      </c>
      <c r="E163" s="151" t="s">
        <v>262</v>
      </c>
      <c r="F163" s="237" t="s">
        <v>263</v>
      </c>
      <c r="G163" s="238"/>
      <c r="H163" s="238"/>
      <c r="I163" s="238"/>
      <c r="J163" s="152" t="s">
        <v>193</v>
      </c>
      <c r="K163" s="153">
        <v>24.4</v>
      </c>
      <c r="L163" s="239">
        <v>0</v>
      </c>
      <c r="M163" s="238"/>
      <c r="N163" s="240">
        <f>ROUND(L163*K163,3)</f>
        <v>0</v>
      </c>
      <c r="O163" s="238"/>
      <c r="P163" s="238"/>
      <c r="Q163" s="238"/>
      <c r="R163" s="123"/>
      <c r="T163" s="155" t="s">
        <v>3</v>
      </c>
      <c r="U163" s="38" t="s">
        <v>40</v>
      </c>
      <c r="V163" s="30"/>
      <c r="W163" s="156">
        <f>V163*K163</f>
        <v>0</v>
      </c>
      <c r="X163" s="156">
        <v>0.22377</v>
      </c>
      <c r="Y163" s="156">
        <f>X163*K163</f>
        <v>5.459987999999999</v>
      </c>
      <c r="Z163" s="156">
        <v>0</v>
      </c>
      <c r="AA163" s="157">
        <f>Z163*K163</f>
        <v>0</v>
      </c>
      <c r="AR163" s="13" t="s">
        <v>144</v>
      </c>
      <c r="AT163" s="13" t="s">
        <v>140</v>
      </c>
      <c r="AU163" s="13" t="s">
        <v>118</v>
      </c>
      <c r="AY163" s="13" t="s">
        <v>139</v>
      </c>
      <c r="BE163" s="96">
        <f>IF(U163="základná",N163,0)</f>
        <v>0</v>
      </c>
      <c r="BF163" s="96">
        <f>IF(U163="znížená",N163,0)</f>
        <v>0</v>
      </c>
      <c r="BG163" s="96">
        <f>IF(U163="zákl. prenesená",N163,0)</f>
        <v>0</v>
      </c>
      <c r="BH163" s="96">
        <f>IF(U163="zníž. prenesená",N163,0)</f>
        <v>0</v>
      </c>
      <c r="BI163" s="96">
        <f>IF(U163="nulová",N163,0)</f>
        <v>0</v>
      </c>
      <c r="BJ163" s="13" t="s">
        <v>118</v>
      </c>
      <c r="BK163" s="158">
        <f>ROUND(L163*K163,3)</f>
        <v>0</v>
      </c>
      <c r="BL163" s="13" t="s">
        <v>144</v>
      </c>
      <c r="BM163" s="13" t="s">
        <v>264</v>
      </c>
    </row>
    <row r="164" spans="2:65" s="1" customFormat="1" ht="31.5" customHeight="1">
      <c r="B164" s="121"/>
      <c r="C164" s="150" t="s">
        <v>265</v>
      </c>
      <c r="D164" s="150" t="s">
        <v>140</v>
      </c>
      <c r="E164" s="151" t="s">
        <v>266</v>
      </c>
      <c r="F164" s="237" t="s">
        <v>267</v>
      </c>
      <c r="G164" s="238"/>
      <c r="H164" s="238"/>
      <c r="I164" s="238"/>
      <c r="J164" s="152" t="s">
        <v>193</v>
      </c>
      <c r="K164" s="153">
        <v>24.4</v>
      </c>
      <c r="L164" s="239">
        <v>0</v>
      </c>
      <c r="M164" s="238"/>
      <c r="N164" s="240">
        <f>ROUND(L164*K164,3)</f>
        <v>0</v>
      </c>
      <c r="O164" s="238"/>
      <c r="P164" s="238"/>
      <c r="Q164" s="238"/>
      <c r="R164" s="123"/>
      <c r="T164" s="155" t="s">
        <v>3</v>
      </c>
      <c r="U164" s="38" t="s">
        <v>40</v>
      </c>
      <c r="V164" s="30"/>
      <c r="W164" s="156">
        <f>V164*K164</f>
        <v>0</v>
      </c>
      <c r="X164" s="156">
        <v>0.23351</v>
      </c>
      <c r="Y164" s="156">
        <f>X164*K164</f>
        <v>5.6976439999999995</v>
      </c>
      <c r="Z164" s="156">
        <v>0</v>
      </c>
      <c r="AA164" s="157">
        <f>Z164*K164</f>
        <v>0</v>
      </c>
      <c r="AR164" s="13" t="s">
        <v>144</v>
      </c>
      <c r="AT164" s="13" t="s">
        <v>140</v>
      </c>
      <c r="AU164" s="13" t="s">
        <v>118</v>
      </c>
      <c r="AY164" s="13" t="s">
        <v>139</v>
      </c>
      <c r="BE164" s="96">
        <f>IF(U164="základná",N164,0)</f>
        <v>0</v>
      </c>
      <c r="BF164" s="96">
        <f>IF(U164="znížená",N164,0)</f>
        <v>0</v>
      </c>
      <c r="BG164" s="96">
        <f>IF(U164="zákl. prenesená",N164,0)</f>
        <v>0</v>
      </c>
      <c r="BH164" s="96">
        <f>IF(U164="zníž. prenesená",N164,0)</f>
        <v>0</v>
      </c>
      <c r="BI164" s="96">
        <f>IF(U164="nulová",N164,0)</f>
        <v>0</v>
      </c>
      <c r="BJ164" s="13" t="s">
        <v>118</v>
      </c>
      <c r="BK164" s="158">
        <f>ROUND(L164*K164,3)</f>
        <v>0</v>
      </c>
      <c r="BL164" s="13" t="s">
        <v>144</v>
      </c>
      <c r="BM164" s="13" t="s">
        <v>268</v>
      </c>
    </row>
    <row r="165" spans="2:65" s="1" customFormat="1" ht="31.5" customHeight="1">
      <c r="B165" s="121"/>
      <c r="C165" s="150" t="s">
        <v>269</v>
      </c>
      <c r="D165" s="150" t="s">
        <v>140</v>
      </c>
      <c r="E165" s="151" t="s">
        <v>270</v>
      </c>
      <c r="F165" s="237" t="s">
        <v>271</v>
      </c>
      <c r="G165" s="238"/>
      <c r="H165" s="238"/>
      <c r="I165" s="238"/>
      <c r="J165" s="152" t="s">
        <v>193</v>
      </c>
      <c r="K165" s="153">
        <v>24.4</v>
      </c>
      <c r="L165" s="239">
        <v>0</v>
      </c>
      <c r="M165" s="238"/>
      <c r="N165" s="240">
        <f>ROUND(L165*K165,3)</f>
        <v>0</v>
      </c>
      <c r="O165" s="238"/>
      <c r="P165" s="238"/>
      <c r="Q165" s="238"/>
      <c r="R165" s="123"/>
      <c r="T165" s="155" t="s">
        <v>3</v>
      </c>
      <c r="U165" s="38" t="s">
        <v>40</v>
      </c>
      <c r="V165" s="30"/>
      <c r="W165" s="156">
        <f>V165*K165</f>
        <v>0</v>
      </c>
      <c r="X165" s="156">
        <v>0.112</v>
      </c>
      <c r="Y165" s="156">
        <f>X165*K165</f>
        <v>2.7328</v>
      </c>
      <c r="Z165" s="156">
        <v>0</v>
      </c>
      <c r="AA165" s="157">
        <f>Z165*K165</f>
        <v>0</v>
      </c>
      <c r="AR165" s="13" t="s">
        <v>144</v>
      </c>
      <c r="AT165" s="13" t="s">
        <v>140</v>
      </c>
      <c r="AU165" s="13" t="s">
        <v>118</v>
      </c>
      <c r="AY165" s="13" t="s">
        <v>139</v>
      </c>
      <c r="BE165" s="96">
        <f>IF(U165="základná",N165,0)</f>
        <v>0</v>
      </c>
      <c r="BF165" s="96">
        <f>IF(U165="znížená",N165,0)</f>
        <v>0</v>
      </c>
      <c r="BG165" s="96">
        <f>IF(U165="zákl. prenesená",N165,0)</f>
        <v>0</v>
      </c>
      <c r="BH165" s="96">
        <f>IF(U165="zníž. prenesená",N165,0)</f>
        <v>0</v>
      </c>
      <c r="BI165" s="96">
        <f>IF(U165="nulová",N165,0)</f>
        <v>0</v>
      </c>
      <c r="BJ165" s="13" t="s">
        <v>118</v>
      </c>
      <c r="BK165" s="158">
        <f>ROUND(L165*K165,3)</f>
        <v>0</v>
      </c>
      <c r="BL165" s="13" t="s">
        <v>144</v>
      </c>
      <c r="BM165" s="13" t="s">
        <v>272</v>
      </c>
    </row>
    <row r="166" spans="2:65" s="1" customFormat="1" ht="22.5" customHeight="1">
      <c r="B166" s="121"/>
      <c r="C166" s="159" t="s">
        <v>273</v>
      </c>
      <c r="D166" s="159" t="s">
        <v>196</v>
      </c>
      <c r="E166" s="160" t="s">
        <v>274</v>
      </c>
      <c r="F166" s="246" t="s">
        <v>275</v>
      </c>
      <c r="G166" s="247"/>
      <c r="H166" s="247"/>
      <c r="I166" s="247"/>
      <c r="J166" s="161" t="s">
        <v>193</v>
      </c>
      <c r="K166" s="162">
        <v>24.644</v>
      </c>
      <c r="L166" s="248">
        <v>0</v>
      </c>
      <c r="M166" s="247"/>
      <c r="N166" s="249">
        <f>ROUND(L166*K166,3)</f>
        <v>0</v>
      </c>
      <c r="O166" s="238"/>
      <c r="P166" s="238"/>
      <c r="Q166" s="238"/>
      <c r="R166" s="123"/>
      <c r="T166" s="155" t="s">
        <v>3</v>
      </c>
      <c r="U166" s="38" t="s">
        <v>40</v>
      </c>
      <c r="V166" s="30"/>
      <c r="W166" s="156">
        <f>V166*K166</f>
        <v>0</v>
      </c>
      <c r="X166" s="156">
        <v>0.18</v>
      </c>
      <c r="Y166" s="156">
        <f>X166*K166</f>
        <v>4.435919999999999</v>
      </c>
      <c r="Z166" s="156">
        <v>0</v>
      </c>
      <c r="AA166" s="157">
        <f>Z166*K166</f>
        <v>0</v>
      </c>
      <c r="AR166" s="13" t="s">
        <v>169</v>
      </c>
      <c r="AT166" s="13" t="s">
        <v>196</v>
      </c>
      <c r="AU166" s="13" t="s">
        <v>118</v>
      </c>
      <c r="AY166" s="13" t="s">
        <v>139</v>
      </c>
      <c r="BE166" s="96">
        <f>IF(U166="základná",N166,0)</f>
        <v>0</v>
      </c>
      <c r="BF166" s="96">
        <f>IF(U166="znížená",N166,0)</f>
        <v>0</v>
      </c>
      <c r="BG166" s="96">
        <f>IF(U166="zákl. prenesená",N166,0)</f>
        <v>0</v>
      </c>
      <c r="BH166" s="96">
        <f>IF(U166="zníž. prenesená",N166,0)</f>
        <v>0</v>
      </c>
      <c r="BI166" s="96">
        <f>IF(U166="nulová",N166,0)</f>
        <v>0</v>
      </c>
      <c r="BJ166" s="13" t="s">
        <v>118</v>
      </c>
      <c r="BK166" s="158">
        <f>ROUND(L166*K166,3)</f>
        <v>0</v>
      </c>
      <c r="BL166" s="13" t="s">
        <v>144</v>
      </c>
      <c r="BM166" s="13" t="s">
        <v>276</v>
      </c>
    </row>
    <row r="167" spans="2:63" s="9" customFormat="1" ht="29.85" customHeight="1">
      <c r="B167" s="139"/>
      <c r="C167" s="140"/>
      <c r="D167" s="149" t="s">
        <v>107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250">
        <f>BK167</f>
        <v>0</v>
      </c>
      <c r="O167" s="251"/>
      <c r="P167" s="251"/>
      <c r="Q167" s="251"/>
      <c r="R167" s="142"/>
      <c r="T167" s="143"/>
      <c r="U167" s="140"/>
      <c r="V167" s="140"/>
      <c r="W167" s="144">
        <f>SUM(W168:W170)</f>
        <v>0</v>
      </c>
      <c r="X167" s="140"/>
      <c r="Y167" s="144">
        <f>SUM(Y168:Y170)</f>
        <v>3.226948</v>
      </c>
      <c r="Z167" s="140"/>
      <c r="AA167" s="145">
        <f>SUM(AA168:AA170)</f>
        <v>0</v>
      </c>
      <c r="AR167" s="146" t="s">
        <v>80</v>
      </c>
      <c r="AT167" s="147" t="s">
        <v>72</v>
      </c>
      <c r="AU167" s="147" t="s">
        <v>80</v>
      </c>
      <c r="AY167" s="146" t="s">
        <v>139</v>
      </c>
      <c r="BK167" s="148">
        <f>SUM(BK168:BK170)</f>
        <v>0</v>
      </c>
    </row>
    <row r="168" spans="2:65" s="1" customFormat="1" ht="31.5" customHeight="1">
      <c r="B168" s="121"/>
      <c r="C168" s="150" t="s">
        <v>277</v>
      </c>
      <c r="D168" s="150" t="s">
        <v>140</v>
      </c>
      <c r="E168" s="151" t="s">
        <v>278</v>
      </c>
      <c r="F168" s="237" t="s">
        <v>279</v>
      </c>
      <c r="G168" s="238"/>
      <c r="H168" s="238"/>
      <c r="I168" s="238"/>
      <c r="J168" s="152" t="s">
        <v>280</v>
      </c>
      <c r="K168" s="153">
        <v>26.75</v>
      </c>
      <c r="L168" s="239">
        <v>0</v>
      </c>
      <c r="M168" s="238"/>
      <c r="N168" s="240">
        <f>ROUND(L168*K168,3)</f>
        <v>0</v>
      </c>
      <c r="O168" s="238"/>
      <c r="P168" s="238"/>
      <c r="Q168" s="238"/>
      <c r="R168" s="123"/>
      <c r="T168" s="155" t="s">
        <v>3</v>
      </c>
      <c r="U168" s="38" t="s">
        <v>40</v>
      </c>
      <c r="V168" s="30"/>
      <c r="W168" s="156">
        <f>V168*K168</f>
        <v>0</v>
      </c>
      <c r="X168" s="156">
        <v>0.09796</v>
      </c>
      <c r="Y168" s="156">
        <f>X168*K168</f>
        <v>2.6204300000000003</v>
      </c>
      <c r="Z168" s="156">
        <v>0</v>
      </c>
      <c r="AA168" s="157">
        <f>Z168*K168</f>
        <v>0</v>
      </c>
      <c r="AR168" s="13" t="s">
        <v>144</v>
      </c>
      <c r="AT168" s="13" t="s">
        <v>140</v>
      </c>
      <c r="AU168" s="13" t="s">
        <v>118</v>
      </c>
      <c r="AY168" s="13" t="s">
        <v>139</v>
      </c>
      <c r="BE168" s="96">
        <f>IF(U168="základná",N168,0)</f>
        <v>0</v>
      </c>
      <c r="BF168" s="96">
        <f>IF(U168="znížená",N168,0)</f>
        <v>0</v>
      </c>
      <c r="BG168" s="96">
        <f>IF(U168="zákl. prenesená",N168,0)</f>
        <v>0</v>
      </c>
      <c r="BH168" s="96">
        <f>IF(U168="zníž. prenesená",N168,0)</f>
        <v>0</v>
      </c>
      <c r="BI168" s="96">
        <f>IF(U168="nulová",N168,0)</f>
        <v>0</v>
      </c>
      <c r="BJ168" s="13" t="s">
        <v>118</v>
      </c>
      <c r="BK168" s="158">
        <f>ROUND(L168*K168,3)</f>
        <v>0</v>
      </c>
      <c r="BL168" s="13" t="s">
        <v>144</v>
      </c>
      <c r="BM168" s="13" t="s">
        <v>281</v>
      </c>
    </row>
    <row r="169" spans="2:65" s="1" customFormat="1" ht="22.5" customHeight="1">
      <c r="B169" s="121"/>
      <c r="C169" s="159" t="s">
        <v>282</v>
      </c>
      <c r="D169" s="159" t="s">
        <v>196</v>
      </c>
      <c r="E169" s="160" t="s">
        <v>283</v>
      </c>
      <c r="F169" s="246" t="s">
        <v>284</v>
      </c>
      <c r="G169" s="247"/>
      <c r="H169" s="247"/>
      <c r="I169" s="247"/>
      <c r="J169" s="161" t="s">
        <v>220</v>
      </c>
      <c r="K169" s="162">
        <v>27.569</v>
      </c>
      <c r="L169" s="248">
        <v>0</v>
      </c>
      <c r="M169" s="247"/>
      <c r="N169" s="249">
        <f>ROUND(L169*K169,3)</f>
        <v>0</v>
      </c>
      <c r="O169" s="238"/>
      <c r="P169" s="238"/>
      <c r="Q169" s="238"/>
      <c r="R169" s="123"/>
      <c r="T169" s="155" t="s">
        <v>3</v>
      </c>
      <c r="U169" s="38" t="s">
        <v>40</v>
      </c>
      <c r="V169" s="30"/>
      <c r="W169" s="156">
        <f>V169*K169</f>
        <v>0</v>
      </c>
      <c r="X169" s="156">
        <v>0.022</v>
      </c>
      <c r="Y169" s="156">
        <f>X169*K169</f>
        <v>0.6065179999999999</v>
      </c>
      <c r="Z169" s="156">
        <v>0</v>
      </c>
      <c r="AA169" s="157">
        <f>Z169*K169</f>
        <v>0</v>
      </c>
      <c r="AR169" s="13" t="s">
        <v>169</v>
      </c>
      <c r="AT169" s="13" t="s">
        <v>196</v>
      </c>
      <c r="AU169" s="13" t="s">
        <v>118</v>
      </c>
      <c r="AY169" s="13" t="s">
        <v>139</v>
      </c>
      <c r="BE169" s="96">
        <f>IF(U169="základná",N169,0)</f>
        <v>0</v>
      </c>
      <c r="BF169" s="96">
        <f>IF(U169="znížená",N169,0)</f>
        <v>0</v>
      </c>
      <c r="BG169" s="96">
        <f>IF(U169="zákl. prenesená",N169,0)</f>
        <v>0</v>
      </c>
      <c r="BH169" s="96">
        <f>IF(U169="zníž. prenesená",N169,0)</f>
        <v>0</v>
      </c>
      <c r="BI169" s="96">
        <f>IF(U169="nulová",N169,0)</f>
        <v>0</v>
      </c>
      <c r="BJ169" s="13" t="s">
        <v>118</v>
      </c>
      <c r="BK169" s="158">
        <f>ROUND(L169*K169,3)</f>
        <v>0</v>
      </c>
      <c r="BL169" s="13" t="s">
        <v>144</v>
      </c>
      <c r="BM169" s="13" t="s">
        <v>285</v>
      </c>
    </row>
    <row r="170" spans="2:65" s="1" customFormat="1" ht="22.5" customHeight="1">
      <c r="B170" s="121"/>
      <c r="C170" s="150" t="s">
        <v>286</v>
      </c>
      <c r="D170" s="150" t="s">
        <v>140</v>
      </c>
      <c r="E170" s="151" t="s">
        <v>287</v>
      </c>
      <c r="F170" s="237" t="s">
        <v>288</v>
      </c>
      <c r="G170" s="238"/>
      <c r="H170" s="238"/>
      <c r="I170" s="238"/>
      <c r="J170" s="152" t="s">
        <v>220</v>
      </c>
      <c r="K170" s="153">
        <v>24</v>
      </c>
      <c r="L170" s="239">
        <v>0</v>
      </c>
      <c r="M170" s="238"/>
      <c r="N170" s="240">
        <f>ROUND(L170*K170,3)</f>
        <v>0</v>
      </c>
      <c r="O170" s="238"/>
      <c r="P170" s="238"/>
      <c r="Q170" s="238"/>
      <c r="R170" s="123"/>
      <c r="T170" s="155" t="s">
        <v>3</v>
      </c>
      <c r="U170" s="38" t="s">
        <v>40</v>
      </c>
      <c r="V170" s="30"/>
      <c r="W170" s="156">
        <f>V170*K170</f>
        <v>0</v>
      </c>
      <c r="X170" s="156">
        <v>0</v>
      </c>
      <c r="Y170" s="156">
        <f>X170*K170</f>
        <v>0</v>
      </c>
      <c r="Z170" s="156">
        <v>0</v>
      </c>
      <c r="AA170" s="157">
        <f>Z170*K170</f>
        <v>0</v>
      </c>
      <c r="AR170" s="13" t="s">
        <v>144</v>
      </c>
      <c r="AT170" s="13" t="s">
        <v>140</v>
      </c>
      <c r="AU170" s="13" t="s">
        <v>118</v>
      </c>
      <c r="AY170" s="13" t="s">
        <v>139</v>
      </c>
      <c r="BE170" s="96">
        <f>IF(U170="základná",N170,0)</f>
        <v>0</v>
      </c>
      <c r="BF170" s="96">
        <f>IF(U170="znížená",N170,0)</f>
        <v>0</v>
      </c>
      <c r="BG170" s="96">
        <f>IF(U170="zákl. prenesená",N170,0)</f>
        <v>0</v>
      </c>
      <c r="BH170" s="96">
        <f>IF(U170="zníž. prenesená",N170,0)</f>
        <v>0</v>
      </c>
      <c r="BI170" s="96">
        <f>IF(U170="nulová",N170,0)</f>
        <v>0</v>
      </c>
      <c r="BJ170" s="13" t="s">
        <v>118</v>
      </c>
      <c r="BK170" s="158">
        <f>ROUND(L170*K170,3)</f>
        <v>0</v>
      </c>
      <c r="BL170" s="13" t="s">
        <v>144</v>
      </c>
      <c r="BM170" s="13" t="s">
        <v>289</v>
      </c>
    </row>
    <row r="171" spans="2:63" s="9" customFormat="1" ht="29.85" customHeight="1">
      <c r="B171" s="139"/>
      <c r="C171" s="140"/>
      <c r="D171" s="149" t="s">
        <v>108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250">
        <f>BK171</f>
        <v>0</v>
      </c>
      <c r="O171" s="251"/>
      <c r="P171" s="251"/>
      <c r="Q171" s="251"/>
      <c r="R171" s="142"/>
      <c r="T171" s="143"/>
      <c r="U171" s="140"/>
      <c r="V171" s="140"/>
      <c r="W171" s="144">
        <f>W172</f>
        <v>0</v>
      </c>
      <c r="X171" s="140"/>
      <c r="Y171" s="144">
        <f>Y172</f>
        <v>0</v>
      </c>
      <c r="Z171" s="140"/>
      <c r="AA171" s="145">
        <f>AA172</f>
        <v>0</v>
      </c>
      <c r="AR171" s="146" t="s">
        <v>80</v>
      </c>
      <c r="AT171" s="147" t="s">
        <v>72</v>
      </c>
      <c r="AU171" s="147" t="s">
        <v>80</v>
      </c>
      <c r="AY171" s="146" t="s">
        <v>139</v>
      </c>
      <c r="BK171" s="148">
        <f>BK172</f>
        <v>0</v>
      </c>
    </row>
    <row r="172" spans="2:65" s="1" customFormat="1" ht="22.5" customHeight="1">
      <c r="B172" s="121"/>
      <c r="C172" s="150" t="s">
        <v>290</v>
      </c>
      <c r="D172" s="150" t="s">
        <v>140</v>
      </c>
      <c r="E172" s="151" t="s">
        <v>291</v>
      </c>
      <c r="F172" s="237" t="s">
        <v>292</v>
      </c>
      <c r="G172" s="238"/>
      <c r="H172" s="238"/>
      <c r="I172" s="238"/>
      <c r="J172" s="152" t="s">
        <v>188</v>
      </c>
      <c r="K172" s="153">
        <v>99.439</v>
      </c>
      <c r="L172" s="239">
        <v>0</v>
      </c>
      <c r="M172" s="238"/>
      <c r="N172" s="240">
        <f>ROUND(L172*K172,3)</f>
        <v>0</v>
      </c>
      <c r="O172" s="238"/>
      <c r="P172" s="238"/>
      <c r="Q172" s="238"/>
      <c r="R172" s="123"/>
      <c r="T172" s="155" t="s">
        <v>3</v>
      </c>
      <c r="U172" s="38" t="s">
        <v>40</v>
      </c>
      <c r="V172" s="30"/>
      <c r="W172" s="156">
        <f>V172*K172</f>
        <v>0</v>
      </c>
      <c r="X172" s="156">
        <v>0</v>
      </c>
      <c r="Y172" s="156">
        <f>X172*K172</f>
        <v>0</v>
      </c>
      <c r="Z172" s="156">
        <v>0</v>
      </c>
      <c r="AA172" s="157">
        <f>Z172*K172</f>
        <v>0</v>
      </c>
      <c r="AR172" s="13" t="s">
        <v>144</v>
      </c>
      <c r="AT172" s="13" t="s">
        <v>140</v>
      </c>
      <c r="AU172" s="13" t="s">
        <v>118</v>
      </c>
      <c r="AY172" s="13" t="s">
        <v>139</v>
      </c>
      <c r="BE172" s="96">
        <f>IF(U172="základná",N172,0)</f>
        <v>0</v>
      </c>
      <c r="BF172" s="96">
        <f>IF(U172="znížená",N172,0)</f>
        <v>0</v>
      </c>
      <c r="BG172" s="96">
        <f>IF(U172="zákl. prenesená",N172,0)</f>
        <v>0</v>
      </c>
      <c r="BH172" s="96">
        <f>IF(U172="zníž. prenesená",N172,0)</f>
        <v>0</v>
      </c>
      <c r="BI172" s="96">
        <f>IF(U172="nulová",N172,0)</f>
        <v>0</v>
      </c>
      <c r="BJ172" s="13" t="s">
        <v>118</v>
      </c>
      <c r="BK172" s="158">
        <f>ROUND(L172*K172,3)</f>
        <v>0</v>
      </c>
      <c r="BL172" s="13" t="s">
        <v>144</v>
      </c>
      <c r="BM172" s="13" t="s">
        <v>293</v>
      </c>
    </row>
    <row r="173" spans="2:63" s="9" customFormat="1" ht="37.35" customHeight="1">
      <c r="B173" s="139"/>
      <c r="C173" s="140"/>
      <c r="D173" s="141" t="s">
        <v>109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259">
        <f>BK173</f>
        <v>0</v>
      </c>
      <c r="O173" s="260"/>
      <c r="P173" s="260"/>
      <c r="Q173" s="260"/>
      <c r="R173" s="142"/>
      <c r="T173" s="143"/>
      <c r="U173" s="140"/>
      <c r="V173" s="140"/>
      <c r="W173" s="144">
        <f>W174+W177+W188+W193</f>
        <v>0</v>
      </c>
      <c r="X173" s="140"/>
      <c r="Y173" s="144">
        <f>Y174+Y177+Y188+Y193</f>
        <v>13.8198752</v>
      </c>
      <c r="Z173" s="140"/>
      <c r="AA173" s="145">
        <f>AA174+AA177+AA188+AA193</f>
        <v>0.18</v>
      </c>
      <c r="AR173" s="146" t="s">
        <v>118</v>
      </c>
      <c r="AT173" s="147" t="s">
        <v>72</v>
      </c>
      <c r="AU173" s="147" t="s">
        <v>73</v>
      </c>
      <c r="AY173" s="146" t="s">
        <v>139</v>
      </c>
      <c r="BK173" s="148">
        <f>BK174+BK177+BK188+BK193</f>
        <v>0</v>
      </c>
    </row>
    <row r="174" spans="2:63" s="9" customFormat="1" ht="19.9" customHeight="1">
      <c r="B174" s="139"/>
      <c r="C174" s="140"/>
      <c r="D174" s="149" t="s">
        <v>110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244">
        <f>BK174</f>
        <v>0</v>
      </c>
      <c r="O174" s="245"/>
      <c r="P174" s="245"/>
      <c r="Q174" s="245"/>
      <c r="R174" s="142"/>
      <c r="T174" s="143"/>
      <c r="U174" s="140"/>
      <c r="V174" s="140"/>
      <c r="W174" s="144">
        <f>SUM(W175:W176)</f>
        <v>0</v>
      </c>
      <c r="X174" s="140"/>
      <c r="Y174" s="144">
        <f>SUM(Y175:Y176)</f>
        <v>0.027999999999999997</v>
      </c>
      <c r="Z174" s="140"/>
      <c r="AA174" s="145">
        <f>SUM(AA175:AA176)</f>
        <v>0</v>
      </c>
      <c r="AR174" s="146" t="s">
        <v>118</v>
      </c>
      <c r="AT174" s="147" t="s">
        <v>72</v>
      </c>
      <c r="AU174" s="147" t="s">
        <v>80</v>
      </c>
      <c r="AY174" s="146" t="s">
        <v>139</v>
      </c>
      <c r="BK174" s="148">
        <f>SUM(BK175:BK176)</f>
        <v>0</v>
      </c>
    </row>
    <row r="175" spans="2:65" s="1" customFormat="1" ht="22.5" customHeight="1">
      <c r="B175" s="121"/>
      <c r="C175" s="150" t="s">
        <v>294</v>
      </c>
      <c r="D175" s="150" t="s">
        <v>140</v>
      </c>
      <c r="E175" s="151" t="s">
        <v>295</v>
      </c>
      <c r="F175" s="237" t="s">
        <v>296</v>
      </c>
      <c r="G175" s="238"/>
      <c r="H175" s="238"/>
      <c r="I175" s="238"/>
      <c r="J175" s="152" t="s">
        <v>280</v>
      </c>
      <c r="K175" s="153">
        <v>11.2</v>
      </c>
      <c r="L175" s="239">
        <v>0</v>
      </c>
      <c r="M175" s="238"/>
      <c r="N175" s="240">
        <f>ROUND(L175*K175,3)</f>
        <v>0</v>
      </c>
      <c r="O175" s="238"/>
      <c r="P175" s="238"/>
      <c r="Q175" s="238"/>
      <c r="R175" s="123"/>
      <c r="T175" s="155" t="s">
        <v>3</v>
      </c>
      <c r="U175" s="38" t="s">
        <v>40</v>
      </c>
      <c r="V175" s="30"/>
      <c r="W175" s="156">
        <f>V175*K175</f>
        <v>0</v>
      </c>
      <c r="X175" s="156">
        <v>0.0025</v>
      </c>
      <c r="Y175" s="156">
        <f>X175*K175</f>
        <v>0.027999999999999997</v>
      </c>
      <c r="Z175" s="156">
        <v>0</v>
      </c>
      <c r="AA175" s="157">
        <f>Z175*K175</f>
        <v>0</v>
      </c>
      <c r="AR175" s="13" t="s">
        <v>205</v>
      </c>
      <c r="AT175" s="13" t="s">
        <v>140</v>
      </c>
      <c r="AU175" s="13" t="s">
        <v>118</v>
      </c>
      <c r="AY175" s="13" t="s">
        <v>139</v>
      </c>
      <c r="BE175" s="96">
        <f>IF(U175="základná",N175,0)</f>
        <v>0</v>
      </c>
      <c r="BF175" s="96">
        <f>IF(U175="znížená",N175,0)</f>
        <v>0</v>
      </c>
      <c r="BG175" s="96">
        <f>IF(U175="zákl. prenesená",N175,0)</f>
        <v>0</v>
      </c>
      <c r="BH175" s="96">
        <f>IF(U175="zníž. prenesená",N175,0)</f>
        <v>0</v>
      </c>
      <c r="BI175" s="96">
        <f>IF(U175="nulová",N175,0)</f>
        <v>0</v>
      </c>
      <c r="BJ175" s="13" t="s">
        <v>118</v>
      </c>
      <c r="BK175" s="158">
        <f>ROUND(L175*K175,3)</f>
        <v>0</v>
      </c>
      <c r="BL175" s="13" t="s">
        <v>205</v>
      </c>
      <c r="BM175" s="13" t="s">
        <v>297</v>
      </c>
    </row>
    <row r="176" spans="2:65" s="1" customFormat="1" ht="31.5" customHeight="1">
      <c r="B176" s="121"/>
      <c r="C176" s="150" t="s">
        <v>298</v>
      </c>
      <c r="D176" s="150" t="s">
        <v>140</v>
      </c>
      <c r="E176" s="151" t="s">
        <v>299</v>
      </c>
      <c r="F176" s="237" t="s">
        <v>300</v>
      </c>
      <c r="G176" s="238"/>
      <c r="H176" s="238"/>
      <c r="I176" s="238"/>
      <c r="J176" s="152" t="s">
        <v>301</v>
      </c>
      <c r="K176" s="154">
        <v>0</v>
      </c>
      <c r="L176" s="239">
        <v>0</v>
      </c>
      <c r="M176" s="238"/>
      <c r="N176" s="240">
        <f>ROUND(L176*K176,3)</f>
        <v>0</v>
      </c>
      <c r="O176" s="238"/>
      <c r="P176" s="238"/>
      <c r="Q176" s="238"/>
      <c r="R176" s="123"/>
      <c r="T176" s="155" t="s">
        <v>3</v>
      </c>
      <c r="U176" s="38" t="s">
        <v>40</v>
      </c>
      <c r="V176" s="30"/>
      <c r="W176" s="156">
        <f>V176*K176</f>
        <v>0</v>
      </c>
      <c r="X176" s="156">
        <v>0</v>
      </c>
      <c r="Y176" s="156">
        <f>X176*K176</f>
        <v>0</v>
      </c>
      <c r="Z176" s="156">
        <v>0</v>
      </c>
      <c r="AA176" s="157">
        <f>Z176*K176</f>
        <v>0</v>
      </c>
      <c r="AR176" s="13" t="s">
        <v>205</v>
      </c>
      <c r="AT176" s="13" t="s">
        <v>140</v>
      </c>
      <c r="AU176" s="13" t="s">
        <v>118</v>
      </c>
      <c r="AY176" s="13" t="s">
        <v>139</v>
      </c>
      <c r="BE176" s="96">
        <f>IF(U176="základná",N176,0)</f>
        <v>0</v>
      </c>
      <c r="BF176" s="96">
        <f>IF(U176="znížená",N176,0)</f>
        <v>0</v>
      </c>
      <c r="BG176" s="96">
        <f>IF(U176="zákl. prenesená",N176,0)</f>
        <v>0</v>
      </c>
      <c r="BH176" s="96">
        <f>IF(U176="zníž. prenesená",N176,0)</f>
        <v>0</v>
      </c>
      <c r="BI176" s="96">
        <f>IF(U176="nulová",N176,0)</f>
        <v>0</v>
      </c>
      <c r="BJ176" s="13" t="s">
        <v>118</v>
      </c>
      <c r="BK176" s="158">
        <f>ROUND(L176*K176,3)</f>
        <v>0</v>
      </c>
      <c r="BL176" s="13" t="s">
        <v>205</v>
      </c>
      <c r="BM176" s="13" t="s">
        <v>302</v>
      </c>
    </row>
    <row r="177" spans="2:63" s="9" customFormat="1" ht="29.85" customHeight="1">
      <c r="B177" s="139"/>
      <c r="C177" s="140"/>
      <c r="D177" s="149" t="s">
        <v>111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250">
        <f>BK177</f>
        <v>0</v>
      </c>
      <c r="O177" s="251"/>
      <c r="P177" s="251"/>
      <c r="Q177" s="251"/>
      <c r="R177" s="142"/>
      <c r="T177" s="143"/>
      <c r="U177" s="140"/>
      <c r="V177" s="140"/>
      <c r="W177" s="144">
        <f>SUM(W178:W187)</f>
        <v>0</v>
      </c>
      <c r="X177" s="140"/>
      <c r="Y177" s="144">
        <f>SUM(Y178:Y187)</f>
        <v>5.816098</v>
      </c>
      <c r="Z177" s="140"/>
      <c r="AA177" s="145">
        <f>SUM(AA178:AA187)</f>
        <v>0</v>
      </c>
      <c r="AR177" s="146" t="s">
        <v>118</v>
      </c>
      <c r="AT177" s="147" t="s">
        <v>72</v>
      </c>
      <c r="AU177" s="147" t="s">
        <v>80</v>
      </c>
      <c r="AY177" s="146" t="s">
        <v>139</v>
      </c>
      <c r="BK177" s="148">
        <f>SUM(BK178:BK187)</f>
        <v>0</v>
      </c>
    </row>
    <row r="178" spans="2:65" s="1" customFormat="1" ht="31.5" customHeight="1">
      <c r="B178" s="121"/>
      <c r="C178" s="150" t="s">
        <v>303</v>
      </c>
      <c r="D178" s="150" t="s">
        <v>140</v>
      </c>
      <c r="E178" s="151" t="s">
        <v>304</v>
      </c>
      <c r="F178" s="237" t="s">
        <v>305</v>
      </c>
      <c r="G178" s="238"/>
      <c r="H178" s="238"/>
      <c r="I178" s="238"/>
      <c r="J178" s="152" t="s">
        <v>280</v>
      </c>
      <c r="K178" s="153">
        <v>107.5</v>
      </c>
      <c r="L178" s="239">
        <v>0</v>
      </c>
      <c r="M178" s="238"/>
      <c r="N178" s="240">
        <f aca="true" t="shared" si="25" ref="N178:N187">ROUND(L178*K178,3)</f>
        <v>0</v>
      </c>
      <c r="O178" s="238"/>
      <c r="P178" s="238"/>
      <c r="Q178" s="238"/>
      <c r="R178" s="123"/>
      <c r="T178" s="155" t="s">
        <v>3</v>
      </c>
      <c r="U178" s="38" t="s">
        <v>40</v>
      </c>
      <c r="V178" s="30"/>
      <c r="W178" s="156">
        <f aca="true" t="shared" si="26" ref="W178:W187">V178*K178</f>
        <v>0</v>
      </c>
      <c r="X178" s="156">
        <v>0.00028</v>
      </c>
      <c r="Y178" s="156">
        <f aca="true" t="shared" si="27" ref="Y178:Y187">X178*K178</f>
        <v>0.0301</v>
      </c>
      <c r="Z178" s="156">
        <v>0</v>
      </c>
      <c r="AA178" s="157">
        <f aca="true" t="shared" si="28" ref="AA178:AA187">Z178*K178</f>
        <v>0</v>
      </c>
      <c r="AR178" s="13" t="s">
        <v>205</v>
      </c>
      <c r="AT178" s="13" t="s">
        <v>140</v>
      </c>
      <c r="AU178" s="13" t="s">
        <v>118</v>
      </c>
      <c r="AY178" s="13" t="s">
        <v>139</v>
      </c>
      <c r="BE178" s="96">
        <f aca="true" t="shared" si="29" ref="BE178:BE187">IF(U178="základná",N178,0)</f>
        <v>0</v>
      </c>
      <c r="BF178" s="96">
        <f aca="true" t="shared" si="30" ref="BF178:BF187">IF(U178="znížená",N178,0)</f>
        <v>0</v>
      </c>
      <c r="BG178" s="96">
        <f aca="true" t="shared" si="31" ref="BG178:BG187">IF(U178="zákl. prenesená",N178,0)</f>
        <v>0</v>
      </c>
      <c r="BH178" s="96">
        <f aca="true" t="shared" si="32" ref="BH178:BH187">IF(U178="zníž. prenesená",N178,0)</f>
        <v>0</v>
      </c>
      <c r="BI178" s="96">
        <f aca="true" t="shared" si="33" ref="BI178:BI187">IF(U178="nulová",N178,0)</f>
        <v>0</v>
      </c>
      <c r="BJ178" s="13" t="s">
        <v>118</v>
      </c>
      <c r="BK178" s="158">
        <f aca="true" t="shared" si="34" ref="BK178:BK187">ROUND(L178*K178,3)</f>
        <v>0</v>
      </c>
      <c r="BL178" s="13" t="s">
        <v>205</v>
      </c>
      <c r="BM178" s="13" t="s">
        <v>306</v>
      </c>
    </row>
    <row r="179" spans="2:65" s="1" customFormat="1" ht="31.5" customHeight="1">
      <c r="B179" s="121"/>
      <c r="C179" s="159" t="s">
        <v>307</v>
      </c>
      <c r="D179" s="159" t="s">
        <v>196</v>
      </c>
      <c r="E179" s="160" t="s">
        <v>308</v>
      </c>
      <c r="F179" s="246" t="s">
        <v>309</v>
      </c>
      <c r="G179" s="247"/>
      <c r="H179" s="247"/>
      <c r="I179" s="247"/>
      <c r="J179" s="161" t="s">
        <v>280</v>
      </c>
      <c r="K179" s="162">
        <v>107.5</v>
      </c>
      <c r="L179" s="248">
        <v>0</v>
      </c>
      <c r="M179" s="247"/>
      <c r="N179" s="249">
        <f t="shared" si="25"/>
        <v>0</v>
      </c>
      <c r="O179" s="238"/>
      <c r="P179" s="238"/>
      <c r="Q179" s="238"/>
      <c r="R179" s="123"/>
      <c r="T179" s="155" t="s">
        <v>3</v>
      </c>
      <c r="U179" s="38" t="s">
        <v>40</v>
      </c>
      <c r="V179" s="30"/>
      <c r="W179" s="156">
        <f t="shared" si="26"/>
        <v>0</v>
      </c>
      <c r="X179" s="156">
        <v>0.00556</v>
      </c>
      <c r="Y179" s="156">
        <f t="shared" si="27"/>
        <v>0.5977</v>
      </c>
      <c r="Z179" s="156">
        <v>0</v>
      </c>
      <c r="AA179" s="157">
        <f t="shared" si="28"/>
        <v>0</v>
      </c>
      <c r="AR179" s="13" t="s">
        <v>269</v>
      </c>
      <c r="AT179" s="13" t="s">
        <v>196</v>
      </c>
      <c r="AU179" s="13" t="s">
        <v>118</v>
      </c>
      <c r="AY179" s="13" t="s">
        <v>139</v>
      </c>
      <c r="BE179" s="96">
        <f t="shared" si="29"/>
        <v>0</v>
      </c>
      <c r="BF179" s="96">
        <f t="shared" si="30"/>
        <v>0</v>
      </c>
      <c r="BG179" s="96">
        <f t="shared" si="31"/>
        <v>0</v>
      </c>
      <c r="BH179" s="96">
        <f t="shared" si="32"/>
        <v>0</v>
      </c>
      <c r="BI179" s="96">
        <f t="shared" si="33"/>
        <v>0</v>
      </c>
      <c r="BJ179" s="13" t="s">
        <v>118</v>
      </c>
      <c r="BK179" s="158">
        <f t="shared" si="34"/>
        <v>0</v>
      </c>
      <c r="BL179" s="13" t="s">
        <v>205</v>
      </c>
      <c r="BM179" s="13" t="s">
        <v>310</v>
      </c>
    </row>
    <row r="180" spans="2:65" s="1" customFormat="1" ht="22.5" customHeight="1">
      <c r="B180" s="121"/>
      <c r="C180" s="150" t="s">
        <v>311</v>
      </c>
      <c r="D180" s="150" t="s">
        <v>140</v>
      </c>
      <c r="E180" s="151" t="s">
        <v>312</v>
      </c>
      <c r="F180" s="237" t="s">
        <v>313</v>
      </c>
      <c r="G180" s="238"/>
      <c r="H180" s="238"/>
      <c r="I180" s="238"/>
      <c r="J180" s="152" t="s">
        <v>193</v>
      </c>
      <c r="K180" s="153">
        <v>136.7</v>
      </c>
      <c r="L180" s="239">
        <v>0</v>
      </c>
      <c r="M180" s="238"/>
      <c r="N180" s="240">
        <f t="shared" si="25"/>
        <v>0</v>
      </c>
      <c r="O180" s="238"/>
      <c r="P180" s="238"/>
      <c r="Q180" s="238"/>
      <c r="R180" s="123"/>
      <c r="T180" s="155" t="s">
        <v>3</v>
      </c>
      <c r="U180" s="38" t="s">
        <v>40</v>
      </c>
      <c r="V180" s="30"/>
      <c r="W180" s="156">
        <f t="shared" si="26"/>
        <v>0</v>
      </c>
      <c r="X180" s="156">
        <v>0.02504</v>
      </c>
      <c r="Y180" s="156">
        <f t="shared" si="27"/>
        <v>3.4229679999999996</v>
      </c>
      <c r="Z180" s="156">
        <v>0</v>
      </c>
      <c r="AA180" s="157">
        <f t="shared" si="28"/>
        <v>0</v>
      </c>
      <c r="AR180" s="13" t="s">
        <v>205</v>
      </c>
      <c r="AT180" s="13" t="s">
        <v>140</v>
      </c>
      <c r="AU180" s="13" t="s">
        <v>118</v>
      </c>
      <c r="AY180" s="13" t="s">
        <v>139</v>
      </c>
      <c r="BE180" s="96">
        <f t="shared" si="29"/>
        <v>0</v>
      </c>
      <c r="BF180" s="96">
        <f t="shared" si="30"/>
        <v>0</v>
      </c>
      <c r="BG180" s="96">
        <f t="shared" si="31"/>
        <v>0</v>
      </c>
      <c r="BH180" s="96">
        <f t="shared" si="32"/>
        <v>0</v>
      </c>
      <c r="BI180" s="96">
        <f t="shared" si="33"/>
        <v>0</v>
      </c>
      <c r="BJ180" s="13" t="s">
        <v>118</v>
      </c>
      <c r="BK180" s="158">
        <f t="shared" si="34"/>
        <v>0</v>
      </c>
      <c r="BL180" s="13" t="s">
        <v>205</v>
      </c>
      <c r="BM180" s="13" t="s">
        <v>314</v>
      </c>
    </row>
    <row r="181" spans="2:65" s="1" customFormat="1" ht="31.5" customHeight="1">
      <c r="B181" s="121"/>
      <c r="C181" s="159" t="s">
        <v>315</v>
      </c>
      <c r="D181" s="159" t="s">
        <v>196</v>
      </c>
      <c r="E181" s="160" t="s">
        <v>316</v>
      </c>
      <c r="F181" s="246" t="s">
        <v>317</v>
      </c>
      <c r="G181" s="247"/>
      <c r="H181" s="247"/>
      <c r="I181" s="247"/>
      <c r="J181" s="161" t="s">
        <v>193</v>
      </c>
      <c r="K181" s="162">
        <v>143.535</v>
      </c>
      <c r="L181" s="248">
        <v>0</v>
      </c>
      <c r="M181" s="247"/>
      <c r="N181" s="249">
        <f t="shared" si="25"/>
        <v>0</v>
      </c>
      <c r="O181" s="238"/>
      <c r="P181" s="238"/>
      <c r="Q181" s="238"/>
      <c r="R181" s="123"/>
      <c r="T181" s="155" t="s">
        <v>3</v>
      </c>
      <c r="U181" s="38" t="s">
        <v>40</v>
      </c>
      <c r="V181" s="30"/>
      <c r="W181" s="156">
        <f t="shared" si="26"/>
        <v>0</v>
      </c>
      <c r="X181" s="156">
        <v>0</v>
      </c>
      <c r="Y181" s="156">
        <f t="shared" si="27"/>
        <v>0</v>
      </c>
      <c r="Z181" s="156">
        <v>0</v>
      </c>
      <c r="AA181" s="157">
        <f t="shared" si="28"/>
        <v>0</v>
      </c>
      <c r="AR181" s="13" t="s">
        <v>269</v>
      </c>
      <c r="AT181" s="13" t="s">
        <v>196</v>
      </c>
      <c r="AU181" s="13" t="s">
        <v>118</v>
      </c>
      <c r="AY181" s="13" t="s">
        <v>139</v>
      </c>
      <c r="BE181" s="96">
        <f t="shared" si="29"/>
        <v>0</v>
      </c>
      <c r="BF181" s="96">
        <f t="shared" si="30"/>
        <v>0</v>
      </c>
      <c r="BG181" s="96">
        <f t="shared" si="31"/>
        <v>0</v>
      </c>
      <c r="BH181" s="96">
        <f t="shared" si="32"/>
        <v>0</v>
      </c>
      <c r="BI181" s="96">
        <f t="shared" si="33"/>
        <v>0</v>
      </c>
      <c r="BJ181" s="13" t="s">
        <v>118</v>
      </c>
      <c r="BK181" s="158">
        <f t="shared" si="34"/>
        <v>0</v>
      </c>
      <c r="BL181" s="13" t="s">
        <v>205</v>
      </c>
      <c r="BM181" s="13" t="s">
        <v>318</v>
      </c>
    </row>
    <row r="182" spans="2:65" s="1" customFormat="1" ht="22.5" customHeight="1">
      <c r="B182" s="121"/>
      <c r="C182" s="159" t="s">
        <v>319</v>
      </c>
      <c r="D182" s="159" t="s">
        <v>196</v>
      </c>
      <c r="E182" s="160" t="s">
        <v>320</v>
      </c>
      <c r="F182" s="246" t="s">
        <v>321</v>
      </c>
      <c r="G182" s="247"/>
      <c r="H182" s="247"/>
      <c r="I182" s="247"/>
      <c r="J182" s="161" t="s">
        <v>148</v>
      </c>
      <c r="K182" s="162">
        <v>0.997</v>
      </c>
      <c r="L182" s="248">
        <v>0</v>
      </c>
      <c r="M182" s="247"/>
      <c r="N182" s="249">
        <f t="shared" si="25"/>
        <v>0</v>
      </c>
      <c r="O182" s="238"/>
      <c r="P182" s="238"/>
      <c r="Q182" s="238"/>
      <c r="R182" s="123"/>
      <c r="T182" s="155" t="s">
        <v>3</v>
      </c>
      <c r="U182" s="38" t="s">
        <v>40</v>
      </c>
      <c r="V182" s="30"/>
      <c r="W182" s="156">
        <f t="shared" si="26"/>
        <v>0</v>
      </c>
      <c r="X182" s="156">
        <v>0</v>
      </c>
      <c r="Y182" s="156">
        <f t="shared" si="27"/>
        <v>0</v>
      </c>
      <c r="Z182" s="156">
        <v>0</v>
      </c>
      <c r="AA182" s="157">
        <f t="shared" si="28"/>
        <v>0</v>
      </c>
      <c r="AR182" s="13" t="s">
        <v>269</v>
      </c>
      <c r="AT182" s="13" t="s">
        <v>196</v>
      </c>
      <c r="AU182" s="13" t="s">
        <v>118</v>
      </c>
      <c r="AY182" s="13" t="s">
        <v>139</v>
      </c>
      <c r="BE182" s="96">
        <f t="shared" si="29"/>
        <v>0</v>
      </c>
      <c r="BF182" s="96">
        <f t="shared" si="30"/>
        <v>0</v>
      </c>
      <c r="BG182" s="96">
        <f t="shared" si="31"/>
        <v>0</v>
      </c>
      <c r="BH182" s="96">
        <f t="shared" si="32"/>
        <v>0</v>
      </c>
      <c r="BI182" s="96">
        <f t="shared" si="33"/>
        <v>0</v>
      </c>
      <c r="BJ182" s="13" t="s">
        <v>118</v>
      </c>
      <c r="BK182" s="158">
        <f t="shared" si="34"/>
        <v>0</v>
      </c>
      <c r="BL182" s="13" t="s">
        <v>205</v>
      </c>
      <c r="BM182" s="13" t="s">
        <v>322</v>
      </c>
    </row>
    <row r="183" spans="2:65" s="1" customFormat="1" ht="31.5" customHeight="1">
      <c r="B183" s="121"/>
      <c r="C183" s="150" t="s">
        <v>323</v>
      </c>
      <c r="D183" s="150" t="s">
        <v>140</v>
      </c>
      <c r="E183" s="151" t="s">
        <v>324</v>
      </c>
      <c r="F183" s="237" t="s">
        <v>325</v>
      </c>
      <c r="G183" s="238"/>
      <c r="H183" s="238"/>
      <c r="I183" s="238"/>
      <c r="J183" s="152" t="s">
        <v>220</v>
      </c>
      <c r="K183" s="153">
        <v>60</v>
      </c>
      <c r="L183" s="239">
        <v>0</v>
      </c>
      <c r="M183" s="238"/>
      <c r="N183" s="240">
        <f t="shared" si="25"/>
        <v>0</v>
      </c>
      <c r="O183" s="238"/>
      <c r="P183" s="238"/>
      <c r="Q183" s="238"/>
      <c r="R183" s="123"/>
      <c r="T183" s="155" t="s">
        <v>3</v>
      </c>
      <c r="U183" s="38" t="s">
        <v>40</v>
      </c>
      <c r="V183" s="30"/>
      <c r="W183" s="156">
        <f t="shared" si="26"/>
        <v>0</v>
      </c>
      <c r="X183" s="156">
        <v>0</v>
      </c>
      <c r="Y183" s="156">
        <f t="shared" si="27"/>
        <v>0</v>
      </c>
      <c r="Z183" s="156">
        <v>0</v>
      </c>
      <c r="AA183" s="157">
        <f t="shared" si="28"/>
        <v>0</v>
      </c>
      <c r="AR183" s="13" t="s">
        <v>205</v>
      </c>
      <c r="AT183" s="13" t="s">
        <v>140</v>
      </c>
      <c r="AU183" s="13" t="s">
        <v>118</v>
      </c>
      <c r="AY183" s="13" t="s">
        <v>139</v>
      </c>
      <c r="BE183" s="96">
        <f t="shared" si="29"/>
        <v>0</v>
      </c>
      <c r="BF183" s="96">
        <f t="shared" si="30"/>
        <v>0</v>
      </c>
      <c r="BG183" s="96">
        <f t="shared" si="31"/>
        <v>0</v>
      </c>
      <c r="BH183" s="96">
        <f t="shared" si="32"/>
        <v>0</v>
      </c>
      <c r="BI183" s="96">
        <f t="shared" si="33"/>
        <v>0</v>
      </c>
      <c r="BJ183" s="13" t="s">
        <v>118</v>
      </c>
      <c r="BK183" s="158">
        <f t="shared" si="34"/>
        <v>0</v>
      </c>
      <c r="BL183" s="13" t="s">
        <v>205</v>
      </c>
      <c r="BM183" s="13" t="s">
        <v>326</v>
      </c>
    </row>
    <row r="184" spans="2:65" s="1" customFormat="1" ht="22.5" customHeight="1">
      <c r="B184" s="121"/>
      <c r="C184" s="159" t="s">
        <v>327</v>
      </c>
      <c r="D184" s="159" t="s">
        <v>196</v>
      </c>
      <c r="E184" s="160" t="s">
        <v>328</v>
      </c>
      <c r="F184" s="246" t="s">
        <v>329</v>
      </c>
      <c r="G184" s="247"/>
      <c r="H184" s="247"/>
      <c r="I184" s="247"/>
      <c r="J184" s="161" t="s">
        <v>330</v>
      </c>
      <c r="K184" s="162">
        <v>1</v>
      </c>
      <c r="L184" s="248">
        <v>0</v>
      </c>
      <c r="M184" s="247"/>
      <c r="N184" s="249">
        <f t="shared" si="25"/>
        <v>0</v>
      </c>
      <c r="O184" s="238"/>
      <c r="P184" s="238"/>
      <c r="Q184" s="238"/>
      <c r="R184" s="123"/>
      <c r="T184" s="155" t="s">
        <v>3</v>
      </c>
      <c r="U184" s="38" t="s">
        <v>40</v>
      </c>
      <c r="V184" s="30"/>
      <c r="W184" s="156">
        <f t="shared" si="26"/>
        <v>0</v>
      </c>
      <c r="X184" s="156">
        <v>0.00478</v>
      </c>
      <c r="Y184" s="156">
        <f t="shared" si="27"/>
        <v>0.00478</v>
      </c>
      <c r="Z184" s="156">
        <v>0</v>
      </c>
      <c r="AA184" s="157">
        <f t="shared" si="28"/>
        <v>0</v>
      </c>
      <c r="AR184" s="13" t="s">
        <v>269</v>
      </c>
      <c r="AT184" s="13" t="s">
        <v>196</v>
      </c>
      <c r="AU184" s="13" t="s">
        <v>118</v>
      </c>
      <c r="AY184" s="13" t="s">
        <v>139</v>
      </c>
      <c r="BE184" s="96">
        <f t="shared" si="29"/>
        <v>0</v>
      </c>
      <c r="BF184" s="96">
        <f t="shared" si="30"/>
        <v>0</v>
      </c>
      <c r="BG184" s="96">
        <f t="shared" si="31"/>
        <v>0</v>
      </c>
      <c r="BH184" s="96">
        <f t="shared" si="32"/>
        <v>0</v>
      </c>
      <c r="BI184" s="96">
        <f t="shared" si="33"/>
        <v>0</v>
      </c>
      <c r="BJ184" s="13" t="s">
        <v>118</v>
      </c>
      <c r="BK184" s="158">
        <f t="shared" si="34"/>
        <v>0</v>
      </c>
      <c r="BL184" s="13" t="s">
        <v>205</v>
      </c>
      <c r="BM184" s="13" t="s">
        <v>331</v>
      </c>
    </row>
    <row r="185" spans="2:65" s="1" customFormat="1" ht="44.25" customHeight="1">
      <c r="B185" s="121"/>
      <c r="C185" s="150" t="s">
        <v>332</v>
      </c>
      <c r="D185" s="150" t="s">
        <v>140</v>
      </c>
      <c r="E185" s="151" t="s">
        <v>333</v>
      </c>
      <c r="F185" s="237" t="s">
        <v>334</v>
      </c>
      <c r="G185" s="238"/>
      <c r="H185" s="238"/>
      <c r="I185" s="238"/>
      <c r="J185" s="152" t="s">
        <v>280</v>
      </c>
      <c r="K185" s="153">
        <v>102.9</v>
      </c>
      <c r="L185" s="239">
        <v>0</v>
      </c>
      <c r="M185" s="238"/>
      <c r="N185" s="240">
        <f t="shared" si="25"/>
        <v>0</v>
      </c>
      <c r="O185" s="238"/>
      <c r="P185" s="238"/>
      <c r="Q185" s="238"/>
      <c r="R185" s="123"/>
      <c r="T185" s="155" t="s">
        <v>3</v>
      </c>
      <c r="U185" s="38" t="s">
        <v>40</v>
      </c>
      <c r="V185" s="30"/>
      <c r="W185" s="156">
        <f t="shared" si="26"/>
        <v>0</v>
      </c>
      <c r="X185" s="156">
        <v>0</v>
      </c>
      <c r="Y185" s="156">
        <f t="shared" si="27"/>
        <v>0</v>
      </c>
      <c r="Z185" s="156">
        <v>0</v>
      </c>
      <c r="AA185" s="157">
        <f t="shared" si="28"/>
        <v>0</v>
      </c>
      <c r="AR185" s="13" t="s">
        <v>205</v>
      </c>
      <c r="AT185" s="13" t="s">
        <v>140</v>
      </c>
      <c r="AU185" s="13" t="s">
        <v>118</v>
      </c>
      <c r="AY185" s="13" t="s">
        <v>139</v>
      </c>
      <c r="BE185" s="96">
        <f t="shared" si="29"/>
        <v>0</v>
      </c>
      <c r="BF185" s="96">
        <f t="shared" si="30"/>
        <v>0</v>
      </c>
      <c r="BG185" s="96">
        <f t="shared" si="31"/>
        <v>0</v>
      </c>
      <c r="BH185" s="96">
        <f t="shared" si="32"/>
        <v>0</v>
      </c>
      <c r="BI185" s="96">
        <f t="shared" si="33"/>
        <v>0</v>
      </c>
      <c r="BJ185" s="13" t="s">
        <v>118</v>
      </c>
      <c r="BK185" s="158">
        <f t="shared" si="34"/>
        <v>0</v>
      </c>
      <c r="BL185" s="13" t="s">
        <v>205</v>
      </c>
      <c r="BM185" s="13" t="s">
        <v>335</v>
      </c>
    </row>
    <row r="186" spans="2:65" s="1" customFormat="1" ht="22.5" customHeight="1">
      <c r="B186" s="121"/>
      <c r="C186" s="159" t="s">
        <v>336</v>
      </c>
      <c r="D186" s="159" t="s">
        <v>196</v>
      </c>
      <c r="E186" s="160" t="s">
        <v>337</v>
      </c>
      <c r="F186" s="246" t="s">
        <v>338</v>
      </c>
      <c r="G186" s="247"/>
      <c r="H186" s="247"/>
      <c r="I186" s="247"/>
      <c r="J186" s="161" t="s">
        <v>148</v>
      </c>
      <c r="K186" s="162">
        <v>3.201</v>
      </c>
      <c r="L186" s="248">
        <v>0</v>
      </c>
      <c r="M186" s="247"/>
      <c r="N186" s="249">
        <f t="shared" si="25"/>
        <v>0</v>
      </c>
      <c r="O186" s="238"/>
      <c r="P186" s="238"/>
      <c r="Q186" s="238"/>
      <c r="R186" s="123"/>
      <c r="T186" s="155" t="s">
        <v>3</v>
      </c>
      <c r="U186" s="38" t="s">
        <v>40</v>
      </c>
      <c r="V186" s="30"/>
      <c r="W186" s="156">
        <f t="shared" si="26"/>
        <v>0</v>
      </c>
      <c r="X186" s="156">
        <v>0.55</v>
      </c>
      <c r="Y186" s="156">
        <f t="shared" si="27"/>
        <v>1.7605500000000003</v>
      </c>
      <c r="Z186" s="156">
        <v>0</v>
      </c>
      <c r="AA186" s="157">
        <f t="shared" si="28"/>
        <v>0</v>
      </c>
      <c r="AR186" s="13" t="s">
        <v>269</v>
      </c>
      <c r="AT186" s="13" t="s">
        <v>196</v>
      </c>
      <c r="AU186" s="13" t="s">
        <v>118</v>
      </c>
      <c r="AY186" s="13" t="s">
        <v>139</v>
      </c>
      <c r="BE186" s="96">
        <f t="shared" si="29"/>
        <v>0</v>
      </c>
      <c r="BF186" s="96">
        <f t="shared" si="30"/>
        <v>0</v>
      </c>
      <c r="BG186" s="96">
        <f t="shared" si="31"/>
        <v>0</v>
      </c>
      <c r="BH186" s="96">
        <f t="shared" si="32"/>
        <v>0</v>
      </c>
      <c r="BI186" s="96">
        <f t="shared" si="33"/>
        <v>0</v>
      </c>
      <c r="BJ186" s="13" t="s">
        <v>118</v>
      </c>
      <c r="BK186" s="158">
        <f t="shared" si="34"/>
        <v>0</v>
      </c>
      <c r="BL186" s="13" t="s">
        <v>205</v>
      </c>
      <c r="BM186" s="13" t="s">
        <v>339</v>
      </c>
    </row>
    <row r="187" spans="2:65" s="1" customFormat="1" ht="31.5" customHeight="1">
      <c r="B187" s="121"/>
      <c r="C187" s="150" t="s">
        <v>340</v>
      </c>
      <c r="D187" s="150" t="s">
        <v>140</v>
      </c>
      <c r="E187" s="151" t="s">
        <v>341</v>
      </c>
      <c r="F187" s="237" t="s">
        <v>342</v>
      </c>
      <c r="G187" s="238"/>
      <c r="H187" s="238"/>
      <c r="I187" s="238"/>
      <c r="J187" s="152" t="s">
        <v>301</v>
      </c>
      <c r="K187" s="154">
        <v>0</v>
      </c>
      <c r="L187" s="239">
        <v>0</v>
      </c>
      <c r="M187" s="238"/>
      <c r="N187" s="240">
        <f t="shared" si="25"/>
        <v>0</v>
      </c>
      <c r="O187" s="238"/>
      <c r="P187" s="238"/>
      <c r="Q187" s="238"/>
      <c r="R187" s="123"/>
      <c r="T187" s="155" t="s">
        <v>3</v>
      </c>
      <c r="U187" s="38" t="s">
        <v>40</v>
      </c>
      <c r="V187" s="30"/>
      <c r="W187" s="156">
        <f t="shared" si="26"/>
        <v>0</v>
      </c>
      <c r="X187" s="156">
        <v>0</v>
      </c>
      <c r="Y187" s="156">
        <f t="shared" si="27"/>
        <v>0</v>
      </c>
      <c r="Z187" s="156">
        <v>0</v>
      </c>
      <c r="AA187" s="157">
        <f t="shared" si="28"/>
        <v>0</v>
      </c>
      <c r="AR187" s="13" t="s">
        <v>205</v>
      </c>
      <c r="AT187" s="13" t="s">
        <v>140</v>
      </c>
      <c r="AU187" s="13" t="s">
        <v>118</v>
      </c>
      <c r="AY187" s="13" t="s">
        <v>139</v>
      </c>
      <c r="BE187" s="96">
        <f t="shared" si="29"/>
        <v>0</v>
      </c>
      <c r="BF187" s="96">
        <f t="shared" si="30"/>
        <v>0</v>
      </c>
      <c r="BG187" s="96">
        <f t="shared" si="31"/>
        <v>0</v>
      </c>
      <c r="BH187" s="96">
        <f t="shared" si="32"/>
        <v>0</v>
      </c>
      <c r="BI187" s="96">
        <f t="shared" si="33"/>
        <v>0</v>
      </c>
      <c r="BJ187" s="13" t="s">
        <v>118</v>
      </c>
      <c r="BK187" s="158">
        <f t="shared" si="34"/>
        <v>0</v>
      </c>
      <c r="BL187" s="13" t="s">
        <v>205</v>
      </c>
      <c r="BM187" s="13" t="s">
        <v>343</v>
      </c>
    </row>
    <row r="188" spans="2:63" s="9" customFormat="1" ht="29.85" customHeight="1">
      <c r="B188" s="139"/>
      <c r="C188" s="140"/>
      <c r="D188" s="149" t="s">
        <v>112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250">
        <f>BK188</f>
        <v>0</v>
      </c>
      <c r="O188" s="251"/>
      <c r="P188" s="251"/>
      <c r="Q188" s="251"/>
      <c r="R188" s="142"/>
      <c r="T188" s="143"/>
      <c r="U188" s="140"/>
      <c r="V188" s="140"/>
      <c r="W188" s="144">
        <f>SUM(W189:W192)</f>
        <v>0</v>
      </c>
      <c r="X188" s="140"/>
      <c r="Y188" s="144">
        <f>SUM(Y189:Y192)</f>
        <v>7.9022166</v>
      </c>
      <c r="Z188" s="140"/>
      <c r="AA188" s="145">
        <f>SUM(AA189:AA192)</f>
        <v>0.18</v>
      </c>
      <c r="AR188" s="146" t="s">
        <v>118</v>
      </c>
      <c r="AT188" s="147" t="s">
        <v>72</v>
      </c>
      <c r="AU188" s="147" t="s">
        <v>80</v>
      </c>
      <c r="AY188" s="146" t="s">
        <v>139</v>
      </c>
      <c r="BK188" s="148">
        <f>SUM(BK189:BK192)</f>
        <v>0</v>
      </c>
    </row>
    <row r="189" spans="2:65" s="1" customFormat="1" ht="22.5" customHeight="1">
      <c r="B189" s="121"/>
      <c r="C189" s="150" t="s">
        <v>344</v>
      </c>
      <c r="D189" s="150" t="s">
        <v>140</v>
      </c>
      <c r="E189" s="151" t="s">
        <v>345</v>
      </c>
      <c r="F189" s="237" t="s">
        <v>346</v>
      </c>
      <c r="G189" s="238"/>
      <c r="H189" s="238"/>
      <c r="I189" s="238"/>
      <c r="J189" s="152" t="s">
        <v>280</v>
      </c>
      <c r="K189" s="153">
        <v>20</v>
      </c>
      <c r="L189" s="239">
        <v>0</v>
      </c>
      <c r="M189" s="238"/>
      <c r="N189" s="240">
        <f>ROUND(L189*K189,3)</f>
        <v>0</v>
      </c>
      <c r="O189" s="238"/>
      <c r="P189" s="238"/>
      <c r="Q189" s="238"/>
      <c r="R189" s="123"/>
      <c r="T189" s="155" t="s">
        <v>3</v>
      </c>
      <c r="U189" s="38" t="s">
        <v>40</v>
      </c>
      <c r="V189" s="30"/>
      <c r="W189" s="156">
        <f>V189*K189</f>
        <v>0</v>
      </c>
      <c r="X189" s="156">
        <v>0</v>
      </c>
      <c r="Y189" s="156">
        <f>X189*K189</f>
        <v>0</v>
      </c>
      <c r="Z189" s="156">
        <v>0.009</v>
      </c>
      <c r="AA189" s="157">
        <f>Z189*K189</f>
        <v>0.18</v>
      </c>
      <c r="AR189" s="13" t="s">
        <v>205</v>
      </c>
      <c r="AT189" s="13" t="s">
        <v>140</v>
      </c>
      <c r="AU189" s="13" t="s">
        <v>118</v>
      </c>
      <c r="AY189" s="13" t="s">
        <v>139</v>
      </c>
      <c r="BE189" s="96">
        <f>IF(U189="základná",N189,0)</f>
        <v>0</v>
      </c>
      <c r="BF189" s="96">
        <f>IF(U189="znížená",N189,0)</f>
        <v>0</v>
      </c>
      <c r="BG189" s="96">
        <f>IF(U189="zákl. prenesená",N189,0)</f>
        <v>0</v>
      </c>
      <c r="BH189" s="96">
        <f>IF(U189="zníž. prenesená",N189,0)</f>
        <v>0</v>
      </c>
      <c r="BI189" s="96">
        <f>IF(U189="nulová",N189,0)</f>
        <v>0</v>
      </c>
      <c r="BJ189" s="13" t="s">
        <v>118</v>
      </c>
      <c r="BK189" s="158">
        <f>ROUND(L189*K189,3)</f>
        <v>0</v>
      </c>
      <c r="BL189" s="13" t="s">
        <v>205</v>
      </c>
      <c r="BM189" s="13" t="s">
        <v>347</v>
      </c>
    </row>
    <row r="190" spans="2:65" s="1" customFormat="1" ht="22.5" customHeight="1">
      <c r="B190" s="121"/>
      <c r="C190" s="150" t="s">
        <v>348</v>
      </c>
      <c r="D190" s="150" t="s">
        <v>140</v>
      </c>
      <c r="E190" s="151" t="s">
        <v>349</v>
      </c>
      <c r="F190" s="237" t="s">
        <v>350</v>
      </c>
      <c r="G190" s="238"/>
      <c r="H190" s="238"/>
      <c r="I190" s="238"/>
      <c r="J190" s="152" t="s">
        <v>199</v>
      </c>
      <c r="K190" s="153">
        <v>7249.74</v>
      </c>
      <c r="L190" s="239">
        <v>0</v>
      </c>
      <c r="M190" s="238"/>
      <c r="N190" s="240">
        <f>ROUND(L190*K190,3)</f>
        <v>0</v>
      </c>
      <c r="O190" s="238"/>
      <c r="P190" s="238"/>
      <c r="Q190" s="238"/>
      <c r="R190" s="123"/>
      <c r="T190" s="155" t="s">
        <v>3</v>
      </c>
      <c r="U190" s="38" t="s">
        <v>40</v>
      </c>
      <c r="V190" s="30"/>
      <c r="W190" s="156">
        <f>V190*K190</f>
        <v>0</v>
      </c>
      <c r="X190" s="156">
        <v>9E-05</v>
      </c>
      <c r="Y190" s="156">
        <f>X190*K190</f>
        <v>0.6524766000000001</v>
      </c>
      <c r="Z190" s="156">
        <v>0</v>
      </c>
      <c r="AA190" s="157">
        <f>Z190*K190</f>
        <v>0</v>
      </c>
      <c r="AR190" s="13" t="s">
        <v>205</v>
      </c>
      <c r="AT190" s="13" t="s">
        <v>140</v>
      </c>
      <c r="AU190" s="13" t="s">
        <v>118</v>
      </c>
      <c r="AY190" s="13" t="s">
        <v>139</v>
      </c>
      <c r="BE190" s="96">
        <f>IF(U190="základná",N190,0)</f>
        <v>0</v>
      </c>
      <c r="BF190" s="96">
        <f>IF(U190="znížená",N190,0)</f>
        <v>0</v>
      </c>
      <c r="BG190" s="96">
        <f>IF(U190="zákl. prenesená",N190,0)</f>
        <v>0</v>
      </c>
      <c r="BH190" s="96">
        <f>IF(U190="zníž. prenesená",N190,0)</f>
        <v>0</v>
      </c>
      <c r="BI190" s="96">
        <f>IF(U190="nulová",N190,0)</f>
        <v>0</v>
      </c>
      <c r="BJ190" s="13" t="s">
        <v>118</v>
      </c>
      <c r="BK190" s="158">
        <f>ROUND(L190*K190,3)</f>
        <v>0</v>
      </c>
      <c r="BL190" s="13" t="s">
        <v>205</v>
      </c>
      <c r="BM190" s="13" t="s">
        <v>351</v>
      </c>
    </row>
    <row r="191" spans="2:65" s="1" customFormat="1" ht="22.5" customHeight="1">
      <c r="B191" s="121"/>
      <c r="C191" s="159" t="s">
        <v>352</v>
      </c>
      <c r="D191" s="159" t="s">
        <v>196</v>
      </c>
      <c r="E191" s="160" t="s">
        <v>353</v>
      </c>
      <c r="F191" s="246" t="s">
        <v>354</v>
      </c>
      <c r="G191" s="247"/>
      <c r="H191" s="247"/>
      <c r="I191" s="247"/>
      <c r="J191" s="161" t="s">
        <v>199</v>
      </c>
      <c r="K191" s="162">
        <v>7249.74</v>
      </c>
      <c r="L191" s="248">
        <v>0</v>
      </c>
      <c r="M191" s="247"/>
      <c r="N191" s="249">
        <f>ROUND(L191*K191,3)</f>
        <v>0</v>
      </c>
      <c r="O191" s="238"/>
      <c r="P191" s="238"/>
      <c r="Q191" s="238"/>
      <c r="R191" s="123"/>
      <c r="T191" s="155" t="s">
        <v>3</v>
      </c>
      <c r="U191" s="38" t="s">
        <v>40</v>
      </c>
      <c r="V191" s="30"/>
      <c r="W191" s="156">
        <f>V191*K191</f>
        <v>0</v>
      </c>
      <c r="X191" s="156">
        <v>0.001</v>
      </c>
      <c r="Y191" s="156">
        <f>X191*K191</f>
        <v>7.24974</v>
      </c>
      <c r="Z191" s="156">
        <v>0</v>
      </c>
      <c r="AA191" s="157">
        <f>Z191*K191</f>
        <v>0</v>
      </c>
      <c r="AR191" s="13" t="s">
        <v>269</v>
      </c>
      <c r="AT191" s="13" t="s">
        <v>196</v>
      </c>
      <c r="AU191" s="13" t="s">
        <v>118</v>
      </c>
      <c r="AY191" s="13" t="s">
        <v>139</v>
      </c>
      <c r="BE191" s="96">
        <f>IF(U191="základná",N191,0)</f>
        <v>0</v>
      </c>
      <c r="BF191" s="96">
        <f>IF(U191="znížená",N191,0)</f>
        <v>0</v>
      </c>
      <c r="BG191" s="96">
        <f>IF(U191="zákl. prenesená",N191,0)</f>
        <v>0</v>
      </c>
      <c r="BH191" s="96">
        <f>IF(U191="zníž. prenesená",N191,0)</f>
        <v>0</v>
      </c>
      <c r="BI191" s="96">
        <f>IF(U191="nulová",N191,0)</f>
        <v>0</v>
      </c>
      <c r="BJ191" s="13" t="s">
        <v>118</v>
      </c>
      <c r="BK191" s="158">
        <f>ROUND(L191*K191,3)</f>
        <v>0</v>
      </c>
      <c r="BL191" s="13" t="s">
        <v>205</v>
      </c>
      <c r="BM191" s="13" t="s">
        <v>355</v>
      </c>
    </row>
    <row r="192" spans="2:65" s="1" customFormat="1" ht="31.5" customHeight="1">
      <c r="B192" s="121"/>
      <c r="C192" s="150" t="s">
        <v>356</v>
      </c>
      <c r="D192" s="150" t="s">
        <v>140</v>
      </c>
      <c r="E192" s="151" t="s">
        <v>357</v>
      </c>
      <c r="F192" s="237" t="s">
        <v>358</v>
      </c>
      <c r="G192" s="238"/>
      <c r="H192" s="238"/>
      <c r="I192" s="238"/>
      <c r="J192" s="152" t="s">
        <v>301</v>
      </c>
      <c r="K192" s="154">
        <v>0</v>
      </c>
      <c r="L192" s="239">
        <v>0</v>
      </c>
      <c r="M192" s="238"/>
      <c r="N192" s="240">
        <f>ROUND(L192*K192,3)</f>
        <v>0</v>
      </c>
      <c r="O192" s="238"/>
      <c r="P192" s="238"/>
      <c r="Q192" s="238"/>
      <c r="R192" s="123"/>
      <c r="T192" s="155" t="s">
        <v>3</v>
      </c>
      <c r="U192" s="38" t="s">
        <v>40</v>
      </c>
      <c r="V192" s="30"/>
      <c r="W192" s="156">
        <f>V192*K192</f>
        <v>0</v>
      </c>
      <c r="X192" s="156">
        <v>0</v>
      </c>
      <c r="Y192" s="156">
        <f>X192*K192</f>
        <v>0</v>
      </c>
      <c r="Z192" s="156">
        <v>0</v>
      </c>
      <c r="AA192" s="157">
        <f>Z192*K192</f>
        <v>0</v>
      </c>
      <c r="AR192" s="13" t="s">
        <v>205</v>
      </c>
      <c r="AT192" s="13" t="s">
        <v>140</v>
      </c>
      <c r="AU192" s="13" t="s">
        <v>118</v>
      </c>
      <c r="AY192" s="13" t="s">
        <v>139</v>
      </c>
      <c r="BE192" s="96">
        <f>IF(U192="základná",N192,0)</f>
        <v>0</v>
      </c>
      <c r="BF192" s="96">
        <f>IF(U192="znížená",N192,0)</f>
        <v>0</v>
      </c>
      <c r="BG192" s="96">
        <f>IF(U192="zákl. prenesená",N192,0)</f>
        <v>0</v>
      </c>
      <c r="BH192" s="96">
        <f>IF(U192="zníž. prenesená",N192,0)</f>
        <v>0</v>
      </c>
      <c r="BI192" s="96">
        <f>IF(U192="nulová",N192,0)</f>
        <v>0</v>
      </c>
      <c r="BJ192" s="13" t="s">
        <v>118</v>
      </c>
      <c r="BK192" s="158">
        <f>ROUND(L192*K192,3)</f>
        <v>0</v>
      </c>
      <c r="BL192" s="13" t="s">
        <v>205</v>
      </c>
      <c r="BM192" s="13" t="s">
        <v>359</v>
      </c>
    </row>
    <row r="193" spans="2:63" s="9" customFormat="1" ht="29.85" customHeight="1">
      <c r="B193" s="139"/>
      <c r="C193" s="140"/>
      <c r="D193" s="149" t="s">
        <v>113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250">
        <f>BK193</f>
        <v>0</v>
      </c>
      <c r="O193" s="251"/>
      <c r="P193" s="251"/>
      <c r="Q193" s="251"/>
      <c r="R193" s="142"/>
      <c r="T193" s="143"/>
      <c r="U193" s="140"/>
      <c r="V193" s="140"/>
      <c r="W193" s="144">
        <f>SUM(W194:W195)</f>
        <v>0</v>
      </c>
      <c r="X193" s="140"/>
      <c r="Y193" s="144">
        <f>SUM(Y194:Y195)</f>
        <v>0.0735606</v>
      </c>
      <c r="Z193" s="140"/>
      <c r="AA193" s="145">
        <f>SUM(AA194:AA195)</f>
        <v>0</v>
      </c>
      <c r="AR193" s="146" t="s">
        <v>118</v>
      </c>
      <c r="AT193" s="147" t="s">
        <v>72</v>
      </c>
      <c r="AU193" s="147" t="s">
        <v>80</v>
      </c>
      <c r="AY193" s="146" t="s">
        <v>139</v>
      </c>
      <c r="BK193" s="148">
        <f>SUM(BK194:BK195)</f>
        <v>0</v>
      </c>
    </row>
    <row r="194" spans="2:65" s="1" customFormat="1" ht="22.5" customHeight="1">
      <c r="B194" s="121"/>
      <c r="C194" s="150" t="s">
        <v>360</v>
      </c>
      <c r="D194" s="150" t="s">
        <v>140</v>
      </c>
      <c r="E194" s="151" t="s">
        <v>361</v>
      </c>
      <c r="F194" s="237" t="s">
        <v>362</v>
      </c>
      <c r="G194" s="238"/>
      <c r="H194" s="238"/>
      <c r="I194" s="238"/>
      <c r="J194" s="152" t="s">
        <v>193</v>
      </c>
      <c r="K194" s="153">
        <v>188.4</v>
      </c>
      <c r="L194" s="239">
        <v>0</v>
      </c>
      <c r="M194" s="238"/>
      <c r="N194" s="240">
        <f>ROUND(L194*K194,3)</f>
        <v>0</v>
      </c>
      <c r="O194" s="238"/>
      <c r="P194" s="238"/>
      <c r="Q194" s="238"/>
      <c r="R194" s="123"/>
      <c r="T194" s="155" t="s">
        <v>3</v>
      </c>
      <c r="U194" s="38" t="s">
        <v>40</v>
      </c>
      <c r="V194" s="30"/>
      <c r="W194" s="156">
        <f>V194*K194</f>
        <v>0</v>
      </c>
      <c r="X194" s="156">
        <v>0.00036</v>
      </c>
      <c r="Y194" s="156">
        <f>X194*K194</f>
        <v>0.06782400000000001</v>
      </c>
      <c r="Z194" s="156">
        <v>0</v>
      </c>
      <c r="AA194" s="157">
        <f>Z194*K194</f>
        <v>0</v>
      </c>
      <c r="AR194" s="13" t="s">
        <v>205</v>
      </c>
      <c r="AT194" s="13" t="s">
        <v>140</v>
      </c>
      <c r="AU194" s="13" t="s">
        <v>118</v>
      </c>
      <c r="AY194" s="13" t="s">
        <v>139</v>
      </c>
      <c r="BE194" s="96">
        <f>IF(U194="základná",N194,0)</f>
        <v>0</v>
      </c>
      <c r="BF194" s="96">
        <f>IF(U194="znížená",N194,0)</f>
        <v>0</v>
      </c>
      <c r="BG194" s="96">
        <f>IF(U194="zákl. prenesená",N194,0)</f>
        <v>0</v>
      </c>
      <c r="BH194" s="96">
        <f>IF(U194="zníž. prenesená",N194,0)</f>
        <v>0</v>
      </c>
      <c r="BI194" s="96">
        <f>IF(U194="nulová",N194,0)</f>
        <v>0</v>
      </c>
      <c r="BJ194" s="13" t="s">
        <v>118</v>
      </c>
      <c r="BK194" s="158">
        <f>ROUND(L194*K194,3)</f>
        <v>0</v>
      </c>
      <c r="BL194" s="13" t="s">
        <v>205</v>
      </c>
      <c r="BM194" s="13" t="s">
        <v>363</v>
      </c>
    </row>
    <row r="195" spans="2:65" s="1" customFormat="1" ht="44.25" customHeight="1">
      <c r="B195" s="121"/>
      <c r="C195" s="150" t="s">
        <v>364</v>
      </c>
      <c r="D195" s="150" t="s">
        <v>140</v>
      </c>
      <c r="E195" s="151" t="s">
        <v>365</v>
      </c>
      <c r="F195" s="237" t="s">
        <v>366</v>
      </c>
      <c r="G195" s="238"/>
      <c r="H195" s="238"/>
      <c r="I195" s="238"/>
      <c r="J195" s="152" t="s">
        <v>193</v>
      </c>
      <c r="K195" s="153">
        <v>143.415</v>
      </c>
      <c r="L195" s="239">
        <v>0</v>
      </c>
      <c r="M195" s="238"/>
      <c r="N195" s="240">
        <f>ROUND(L195*K195,3)</f>
        <v>0</v>
      </c>
      <c r="O195" s="238"/>
      <c r="P195" s="238"/>
      <c r="Q195" s="238"/>
      <c r="R195" s="123"/>
      <c r="T195" s="155" t="s">
        <v>3</v>
      </c>
      <c r="U195" s="38" t="s">
        <v>40</v>
      </c>
      <c r="V195" s="30"/>
      <c r="W195" s="156">
        <f>V195*K195</f>
        <v>0</v>
      </c>
      <c r="X195" s="156">
        <v>4E-05</v>
      </c>
      <c r="Y195" s="156">
        <f>X195*K195</f>
        <v>0.0057366000000000006</v>
      </c>
      <c r="Z195" s="156">
        <v>0</v>
      </c>
      <c r="AA195" s="157">
        <f>Z195*K195</f>
        <v>0</v>
      </c>
      <c r="AR195" s="13" t="s">
        <v>205</v>
      </c>
      <c r="AT195" s="13" t="s">
        <v>140</v>
      </c>
      <c r="AU195" s="13" t="s">
        <v>118</v>
      </c>
      <c r="AY195" s="13" t="s">
        <v>139</v>
      </c>
      <c r="BE195" s="96">
        <f>IF(U195="základná",N195,0)</f>
        <v>0</v>
      </c>
      <c r="BF195" s="96">
        <f>IF(U195="znížená",N195,0)</f>
        <v>0</v>
      </c>
      <c r="BG195" s="96">
        <f>IF(U195="zákl. prenesená",N195,0)</f>
        <v>0</v>
      </c>
      <c r="BH195" s="96">
        <f>IF(U195="zníž. prenesená",N195,0)</f>
        <v>0</v>
      </c>
      <c r="BI195" s="96">
        <f>IF(U195="nulová",N195,0)</f>
        <v>0</v>
      </c>
      <c r="BJ195" s="13" t="s">
        <v>118</v>
      </c>
      <c r="BK195" s="158">
        <f>ROUND(L195*K195,3)</f>
        <v>0</v>
      </c>
      <c r="BL195" s="13" t="s">
        <v>205</v>
      </c>
      <c r="BM195" s="13" t="s">
        <v>367</v>
      </c>
    </row>
    <row r="196" spans="2:63" s="1" customFormat="1" ht="49.9" customHeight="1">
      <c r="B196" s="29"/>
      <c r="C196" s="30"/>
      <c r="D196" s="141" t="s">
        <v>368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252">
        <f>BK196</f>
        <v>0</v>
      </c>
      <c r="O196" s="253"/>
      <c r="P196" s="253"/>
      <c r="Q196" s="253"/>
      <c r="R196" s="31"/>
      <c r="T196" s="68"/>
      <c r="U196" s="30"/>
      <c r="V196" s="30"/>
      <c r="W196" s="30"/>
      <c r="X196" s="30"/>
      <c r="Y196" s="30"/>
      <c r="Z196" s="30"/>
      <c r="AA196" s="69"/>
      <c r="AT196" s="13" t="s">
        <v>72</v>
      </c>
      <c r="AU196" s="13" t="s">
        <v>73</v>
      </c>
      <c r="AY196" s="13" t="s">
        <v>369</v>
      </c>
      <c r="BK196" s="158">
        <f>SUM(BK197:BK199)</f>
        <v>0</v>
      </c>
    </row>
    <row r="197" spans="2:63" s="1" customFormat="1" ht="22.35" customHeight="1">
      <c r="B197" s="29"/>
      <c r="C197" s="163" t="s">
        <v>3</v>
      </c>
      <c r="D197" s="163" t="s">
        <v>140</v>
      </c>
      <c r="E197" s="164" t="s">
        <v>3</v>
      </c>
      <c r="F197" s="254" t="s">
        <v>3</v>
      </c>
      <c r="G197" s="255"/>
      <c r="H197" s="255"/>
      <c r="I197" s="255"/>
      <c r="J197" s="165" t="s">
        <v>3</v>
      </c>
      <c r="K197" s="154"/>
      <c r="L197" s="239"/>
      <c r="M197" s="256"/>
      <c r="N197" s="257">
        <f>BK197</f>
        <v>0</v>
      </c>
      <c r="O197" s="256"/>
      <c r="P197" s="256"/>
      <c r="Q197" s="256"/>
      <c r="R197" s="31"/>
      <c r="T197" s="155" t="s">
        <v>3</v>
      </c>
      <c r="U197" s="166" t="s">
        <v>40</v>
      </c>
      <c r="V197" s="30"/>
      <c r="W197" s="30"/>
      <c r="X197" s="30"/>
      <c r="Y197" s="30"/>
      <c r="Z197" s="30"/>
      <c r="AA197" s="69"/>
      <c r="AT197" s="13" t="s">
        <v>369</v>
      </c>
      <c r="AU197" s="13" t="s">
        <v>80</v>
      </c>
      <c r="AY197" s="13" t="s">
        <v>369</v>
      </c>
      <c r="BE197" s="96">
        <f>IF(U197="základná",N197,0)</f>
        <v>0</v>
      </c>
      <c r="BF197" s="96">
        <f>IF(U197="znížená",N197,0)</f>
        <v>0</v>
      </c>
      <c r="BG197" s="96">
        <f>IF(U197="zákl. prenesená",N197,0)</f>
        <v>0</v>
      </c>
      <c r="BH197" s="96">
        <f>IF(U197="zníž. prenesená",N197,0)</f>
        <v>0</v>
      </c>
      <c r="BI197" s="96">
        <f>IF(U197="nulová",N197,0)</f>
        <v>0</v>
      </c>
      <c r="BJ197" s="13" t="s">
        <v>118</v>
      </c>
      <c r="BK197" s="158">
        <f>L197*K197</f>
        <v>0</v>
      </c>
    </row>
    <row r="198" spans="2:63" s="1" customFormat="1" ht="22.35" customHeight="1">
      <c r="B198" s="29"/>
      <c r="C198" s="163" t="s">
        <v>3</v>
      </c>
      <c r="D198" s="163" t="s">
        <v>140</v>
      </c>
      <c r="E198" s="164" t="s">
        <v>3</v>
      </c>
      <c r="F198" s="254" t="s">
        <v>3</v>
      </c>
      <c r="G198" s="255"/>
      <c r="H198" s="255"/>
      <c r="I198" s="255"/>
      <c r="J198" s="165" t="s">
        <v>3</v>
      </c>
      <c r="K198" s="154"/>
      <c r="L198" s="239"/>
      <c r="M198" s="256"/>
      <c r="N198" s="257">
        <f>BK198</f>
        <v>0</v>
      </c>
      <c r="O198" s="256"/>
      <c r="P198" s="256"/>
      <c r="Q198" s="256"/>
      <c r="R198" s="31"/>
      <c r="T198" s="155" t="s">
        <v>3</v>
      </c>
      <c r="U198" s="166" t="s">
        <v>40</v>
      </c>
      <c r="V198" s="30"/>
      <c r="W198" s="30"/>
      <c r="X198" s="30"/>
      <c r="Y198" s="30"/>
      <c r="Z198" s="30"/>
      <c r="AA198" s="69"/>
      <c r="AT198" s="13" t="s">
        <v>369</v>
      </c>
      <c r="AU198" s="13" t="s">
        <v>80</v>
      </c>
      <c r="AY198" s="13" t="s">
        <v>369</v>
      </c>
      <c r="BE198" s="96">
        <f>IF(U198="základná",N198,0)</f>
        <v>0</v>
      </c>
      <c r="BF198" s="96">
        <f>IF(U198="znížená",N198,0)</f>
        <v>0</v>
      </c>
      <c r="BG198" s="96">
        <f>IF(U198="zákl. prenesená",N198,0)</f>
        <v>0</v>
      </c>
      <c r="BH198" s="96">
        <f>IF(U198="zníž. prenesená",N198,0)</f>
        <v>0</v>
      </c>
      <c r="BI198" s="96">
        <f>IF(U198="nulová",N198,0)</f>
        <v>0</v>
      </c>
      <c r="BJ198" s="13" t="s">
        <v>118</v>
      </c>
      <c r="BK198" s="158">
        <f>L198*K198</f>
        <v>0</v>
      </c>
    </row>
    <row r="199" spans="2:63" s="1" customFormat="1" ht="22.35" customHeight="1">
      <c r="B199" s="29"/>
      <c r="C199" s="163" t="s">
        <v>3</v>
      </c>
      <c r="D199" s="163" t="s">
        <v>140</v>
      </c>
      <c r="E199" s="164" t="s">
        <v>3</v>
      </c>
      <c r="F199" s="254" t="s">
        <v>3</v>
      </c>
      <c r="G199" s="255"/>
      <c r="H199" s="255"/>
      <c r="I199" s="255"/>
      <c r="J199" s="165" t="s">
        <v>3</v>
      </c>
      <c r="K199" s="154"/>
      <c r="L199" s="239"/>
      <c r="M199" s="256"/>
      <c r="N199" s="257">
        <f>BK199</f>
        <v>0</v>
      </c>
      <c r="O199" s="256"/>
      <c r="P199" s="256"/>
      <c r="Q199" s="256"/>
      <c r="R199" s="31"/>
      <c r="T199" s="155" t="s">
        <v>3</v>
      </c>
      <c r="U199" s="166" t="s">
        <v>40</v>
      </c>
      <c r="V199" s="50"/>
      <c r="W199" s="50"/>
      <c r="X199" s="50"/>
      <c r="Y199" s="50"/>
      <c r="Z199" s="50"/>
      <c r="AA199" s="52"/>
      <c r="AT199" s="13" t="s">
        <v>369</v>
      </c>
      <c r="AU199" s="13" t="s">
        <v>80</v>
      </c>
      <c r="AY199" s="13" t="s">
        <v>369</v>
      </c>
      <c r="BE199" s="96">
        <f>IF(U199="základná",N199,0)</f>
        <v>0</v>
      </c>
      <c r="BF199" s="96">
        <f>IF(U199="znížená",N199,0)</f>
        <v>0</v>
      </c>
      <c r="BG199" s="96">
        <f>IF(U199="zákl. prenesená",N199,0)</f>
        <v>0</v>
      </c>
      <c r="BH199" s="96">
        <f>IF(U199="zníž. prenesená",N199,0)</f>
        <v>0</v>
      </c>
      <c r="BI199" s="96">
        <f>IF(U199="nulová",N199,0)</f>
        <v>0</v>
      </c>
      <c r="BJ199" s="13" t="s">
        <v>118</v>
      </c>
      <c r="BK199" s="158">
        <f>L199*K199</f>
        <v>0</v>
      </c>
    </row>
    <row r="200" spans="2:18" s="1" customFormat="1" ht="6.95" customHeight="1"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5"/>
    </row>
  </sheetData>
  <mergeCells count="263">
    <mergeCell ref="H1:K1"/>
    <mergeCell ref="S2:AC2"/>
    <mergeCell ref="N161:Q161"/>
    <mergeCell ref="N167:Q167"/>
    <mergeCell ref="N171:Q171"/>
    <mergeCell ref="N173:Q173"/>
    <mergeCell ref="N174:Q174"/>
    <mergeCell ref="N177:Q177"/>
    <mergeCell ref="N188:Q188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N193:Q193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97:D200">
      <formula1>"K,M"</formula1>
    </dataValidation>
    <dataValidation type="list" allowBlank="1" showInputMessage="1" showErrorMessage="1" error="Povolené sú hodnoty základná, znížená, nulová." sqref="U197:U20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7" tooltip="Rozpočet" display="3) Rozpočet"/>
    <hyperlink ref="S1:T1" location="'Rekapitulácia stavby'!C2" tooltip="Rekapitulácia stavby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DESKTOP-C0Q33GV\Jana</dc:creator>
  <cp:keywords/>
  <dc:description/>
  <cp:lastModifiedBy>ZOO_kancelaria2</cp:lastModifiedBy>
  <dcterms:created xsi:type="dcterms:W3CDTF">2016-09-12T08:51:23Z</dcterms:created>
  <dcterms:modified xsi:type="dcterms:W3CDTF">2016-09-12T11:57:12Z</dcterms:modified>
  <cp:category/>
  <cp:version/>
  <cp:contentType/>
  <cp:contentStatus/>
</cp:coreProperties>
</file>